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Policy\Policy Topics\Quality\Quality Improvement Strategy\QIS Forms\Form 2027\"/>
    </mc:Choice>
  </mc:AlternateContent>
  <xr:revisionPtr revIDLastSave="0" documentId="13_ncr:1_{E7118CF2-4AE2-448B-BC74-4C7198FA13A4}" xr6:coauthVersionLast="47" xr6:coauthVersionMax="47" xr10:uidLastSave="{00000000-0000-0000-0000-000000000000}"/>
  <workbookProtection workbookAlgorithmName="SHA-512" workbookHashValue="BMwVhCLoemzshxFvahyzR3g6VNVawYrGSG2OoAVR3YSkYsE55HaD9WQiumSZp7rhNq06qXXfy3qCQMiwTce+MQ==" workbookSaltValue="xU7FJIFykYdt6PaB8jU20w==" workbookSpinCount="100000" lockStructure="1"/>
  <bookViews>
    <workbookView xWindow="-28920" yWindow="2580" windowWidth="29040" windowHeight="15720" tabRatio="693" activeTab="3" xr2:uid="{98B2C1AF-0B4F-41F3-B5D9-9913EDABD16D}"/>
  </bookViews>
  <sheets>
    <sheet name="Tab 0 General Information" sheetId="2" r:id="rId1"/>
    <sheet name="Tab 1 QIS Measures" sheetId="1" r:id="rId2"/>
    <sheet name="Tab 2 Paying for Value" sheetId="4" r:id="rId3"/>
    <sheet name="Tab 3 Primary Care" sheetId="5" r:id="rId4"/>
    <sheet name="Summary" sheetId="6" state="hidden" r:id="rId5"/>
    <sheet name="Population Counts" sheetId="11" state="hidden" r:id="rId6"/>
    <sheet name="RnE Data by Carrier" sheetId="8" state="hidden" r:id="rId7"/>
    <sheet name="Carrier Financials" sheetId="10" state="hidden" r:id="rId8"/>
    <sheet name="Reference Information (Locked)"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 l="1"/>
  <c r="E54" i="2"/>
  <c r="C751" i="6"/>
  <c r="C750" i="6"/>
  <c r="C749" i="6"/>
  <c r="C748" i="6"/>
  <c r="C747" i="6"/>
  <c r="C746" i="6"/>
  <c r="C745" i="6"/>
  <c r="C744" i="6"/>
  <c r="C743" i="6"/>
  <c r="C742" i="6"/>
  <c r="C741" i="6"/>
  <c r="C611" i="6"/>
  <c r="C609" i="6"/>
  <c r="C608" i="6"/>
  <c r="C607" i="6"/>
  <c r="C606" i="6"/>
  <c r="C605" i="6"/>
  <c r="C604" i="6"/>
  <c r="C603" i="6"/>
  <c r="C602" i="6"/>
  <c r="C601" i="6"/>
  <c r="C600" i="6"/>
  <c r="C599" i="6"/>
  <c r="D23" i="2"/>
  <c r="D58" i="1"/>
  <c r="D18" i="1"/>
  <c r="D34" i="1" l="1"/>
  <c r="C463" i="6" l="1"/>
  <c r="C462" i="6"/>
  <c r="C460" i="6"/>
  <c r="C459" i="6"/>
  <c r="C318" i="6"/>
  <c r="C315" i="6"/>
  <c r="B488" i="6" l="1"/>
  <c r="B487" i="6"/>
  <c r="C209" i="6"/>
  <c r="C208" i="6"/>
  <c r="B210" i="6"/>
  <c r="B213" i="6"/>
  <c r="B216" i="6"/>
  <c r="B60" i="6"/>
  <c r="B57" i="6"/>
  <c r="B56" i="6"/>
  <c r="B55" i="6"/>
  <c r="B63" i="6"/>
  <c r="C19" i="6"/>
  <c r="E70" i="2"/>
  <c r="D70" i="2"/>
  <c r="E69" i="2"/>
  <c r="D69" i="2"/>
  <c r="E65" i="2"/>
  <c r="D65" i="2"/>
  <c r="E64" i="2"/>
  <c r="D64" i="2"/>
  <c r="E60" i="2"/>
  <c r="D60" i="2"/>
  <c r="C92" i="1" s="1"/>
  <c r="E59" i="2"/>
  <c r="D59" i="2"/>
  <c r="C89" i="1" s="1"/>
  <c r="E55" i="2"/>
  <c r="D55" i="2"/>
  <c r="C79" i="1" s="1"/>
  <c r="D54" i="2"/>
  <c r="C75" i="1" s="1"/>
  <c r="C53" i="1"/>
  <c r="C50" i="1"/>
  <c r="E40" i="2"/>
  <c r="D40" i="2"/>
  <c r="C39" i="1" s="1"/>
  <c r="E39" i="2"/>
  <c r="D39" i="2"/>
  <c r="C36" i="1" s="1"/>
  <c r="E30" i="2"/>
  <c r="D30" i="2"/>
  <c r="E29" i="2"/>
  <c r="D29" i="2"/>
  <c r="D22" i="2"/>
  <c r="C18" i="6" s="1"/>
  <c r="G24" i="1"/>
  <c r="G37" i="1"/>
  <c r="G51" i="1"/>
  <c r="G61" i="1"/>
  <c r="G64" i="1"/>
  <c r="G77" i="1"/>
  <c r="G74" i="1"/>
  <c r="G90" i="1"/>
  <c r="G87" i="1"/>
  <c r="G119" i="1"/>
  <c r="G116" i="1"/>
  <c r="G113" i="1"/>
  <c r="G103" i="1"/>
  <c r="G100" i="1"/>
  <c r="P52" i="1"/>
  <c r="P53" i="1"/>
  <c r="D11" i="5"/>
  <c r="T116" i="1"/>
  <c r="W116" i="1" s="1"/>
  <c r="T103" i="1"/>
  <c r="T100" i="1"/>
  <c r="T90" i="1"/>
  <c r="T87" i="1"/>
  <c r="T77" i="1"/>
  <c r="T74" i="1"/>
  <c r="T64" i="1"/>
  <c r="T61" i="1"/>
  <c r="T51" i="1"/>
  <c r="T48" i="1"/>
  <c r="T37" i="1"/>
  <c r="T34" i="1"/>
  <c r="S119" i="1"/>
  <c r="R119" i="1"/>
  <c r="Q119" i="1"/>
  <c r="O119" i="1"/>
  <c r="N119" i="1"/>
  <c r="M119" i="1"/>
  <c r="L119" i="1"/>
  <c r="K119" i="1"/>
  <c r="J119" i="1"/>
  <c r="I119" i="1"/>
  <c r="H119" i="1"/>
  <c r="F119" i="1"/>
  <c r="E119" i="1"/>
  <c r="T118" i="1"/>
  <c r="P118" i="1"/>
  <c r="G118" i="1"/>
  <c r="T117" i="1"/>
  <c r="W117" i="1" s="1"/>
  <c r="P117" i="1"/>
  <c r="V117" i="1" s="1"/>
  <c r="G117" i="1"/>
  <c r="S116" i="1"/>
  <c r="R116" i="1"/>
  <c r="Q116" i="1"/>
  <c r="O116" i="1"/>
  <c r="N116" i="1"/>
  <c r="M116" i="1"/>
  <c r="L116" i="1"/>
  <c r="K116" i="1"/>
  <c r="J116" i="1"/>
  <c r="I116" i="1"/>
  <c r="H116" i="1"/>
  <c r="F116" i="1"/>
  <c r="E116" i="1"/>
  <c r="T115" i="1"/>
  <c r="W115" i="1" s="1"/>
  <c r="P115" i="1"/>
  <c r="P116" i="1" s="1"/>
  <c r="G115" i="1"/>
  <c r="T114" i="1"/>
  <c r="W114" i="1" s="1"/>
  <c r="P114" i="1"/>
  <c r="V114" i="1" s="1"/>
  <c r="G114" i="1"/>
  <c r="S113" i="1"/>
  <c r="R113" i="1"/>
  <c r="Q113" i="1"/>
  <c r="O113" i="1"/>
  <c r="N113" i="1"/>
  <c r="M113" i="1"/>
  <c r="L113" i="1"/>
  <c r="K113" i="1"/>
  <c r="J113" i="1"/>
  <c r="I113" i="1"/>
  <c r="H113" i="1"/>
  <c r="F113" i="1"/>
  <c r="E113" i="1"/>
  <c r="T112" i="1"/>
  <c r="T113" i="1" s="1"/>
  <c r="W113" i="1" s="1"/>
  <c r="P112" i="1"/>
  <c r="P113" i="1" s="1"/>
  <c r="G112" i="1"/>
  <c r="T111" i="1"/>
  <c r="W111" i="1" s="1"/>
  <c r="P111" i="1"/>
  <c r="V111" i="1" s="1"/>
  <c r="G111" i="1"/>
  <c r="D119" i="1"/>
  <c r="D120" i="1" s="1"/>
  <c r="D116" i="1"/>
  <c r="D113" i="1"/>
  <c r="C112" i="1"/>
  <c r="C111" i="1"/>
  <c r="C99" i="1"/>
  <c r="C98" i="1"/>
  <c r="C86" i="1"/>
  <c r="C85" i="1"/>
  <c r="C73" i="1"/>
  <c r="C72" i="1"/>
  <c r="C60" i="1"/>
  <c r="C59" i="1"/>
  <c r="C47" i="1"/>
  <c r="C46" i="1"/>
  <c r="C33" i="1"/>
  <c r="C7" i="1"/>
  <c r="C66" i="1" l="1"/>
  <c r="C63" i="1"/>
  <c r="T119" i="1"/>
  <c r="W119" i="1" s="1"/>
  <c r="P119" i="1"/>
  <c r="C62" i="1"/>
  <c r="C65" i="1"/>
  <c r="C49" i="1"/>
  <c r="C52" i="1"/>
  <c r="C35" i="1"/>
  <c r="C38" i="1"/>
  <c r="C91" i="1"/>
  <c r="C88" i="1"/>
  <c r="C78" i="1"/>
  <c r="C76" i="1"/>
  <c r="W118" i="1"/>
  <c r="W112" i="1"/>
  <c r="V118" i="1"/>
  <c r="V119" i="1"/>
  <c r="V116" i="1"/>
  <c r="V115" i="1"/>
  <c r="V112" i="1"/>
  <c r="V113" i="1"/>
  <c r="C32" i="1"/>
  <c r="B108" i="1"/>
  <c r="B95" i="1"/>
  <c r="G105" i="1"/>
  <c r="G106" i="1" s="1"/>
  <c r="G104" i="1"/>
  <c r="G102" i="1"/>
  <c r="G101" i="1"/>
  <c r="G99" i="1"/>
  <c r="G98" i="1"/>
  <c r="G92" i="1"/>
  <c r="G93" i="1" s="1"/>
  <c r="G91" i="1"/>
  <c r="G89" i="1"/>
  <c r="G88" i="1"/>
  <c r="G86" i="1"/>
  <c r="G85" i="1"/>
  <c r="G79" i="1"/>
  <c r="G78" i="1"/>
  <c r="G76" i="1"/>
  <c r="G75" i="1"/>
  <c r="G73" i="1"/>
  <c r="G72" i="1"/>
  <c r="G66" i="1"/>
  <c r="G67" i="1" s="1"/>
  <c r="G65" i="1"/>
  <c r="G63" i="1"/>
  <c r="G62" i="1"/>
  <c r="G60" i="1"/>
  <c r="G59" i="1"/>
  <c r="G53" i="1"/>
  <c r="G52" i="1"/>
  <c r="G50" i="1"/>
  <c r="G49" i="1"/>
  <c r="G47" i="1"/>
  <c r="G46" i="1"/>
  <c r="G39" i="1"/>
  <c r="G38" i="1"/>
  <c r="G36" i="1"/>
  <c r="G35" i="1"/>
  <c r="G33" i="1"/>
  <c r="G32" i="1"/>
  <c r="G26" i="1"/>
  <c r="G25" i="1"/>
  <c r="G23" i="1"/>
  <c r="G22" i="1"/>
  <c r="G20" i="1"/>
  <c r="G21" i="1" s="1"/>
  <c r="G19" i="1"/>
  <c r="B70" i="2"/>
  <c r="B69" i="2"/>
  <c r="B68" i="2"/>
  <c r="B67" i="2"/>
  <c r="G80" i="1" l="1"/>
  <c r="G54" i="1"/>
  <c r="G48" i="1"/>
  <c r="G40" i="1"/>
  <c r="G34" i="1"/>
  <c r="G27" i="1"/>
  <c r="B1032" i="6"/>
  <c r="B902" i="6"/>
  <c r="B772" i="6"/>
  <c r="B630" i="6"/>
  <c r="B629" i="6"/>
  <c r="B346" i="6"/>
  <c r="B345" i="6"/>
  <c r="B193" i="6"/>
  <c r="B40" i="6"/>
  <c r="C115" i="1" l="1"/>
  <c r="C114" i="1"/>
  <c r="C118" i="1"/>
  <c r="C117" i="1"/>
  <c r="C786" i="6" l="1"/>
  <c r="C774" i="6"/>
  <c r="C1140" i="6"/>
  <c r="C1139" i="6"/>
  <c r="C1138" i="6"/>
  <c r="C1136" i="6"/>
  <c r="C1135" i="6"/>
  <c r="C1134" i="6"/>
  <c r="C1133" i="6"/>
  <c r="C1132" i="6"/>
  <c r="C1131" i="6"/>
  <c r="C1130" i="6"/>
  <c r="C1129" i="6"/>
  <c r="C1126" i="6"/>
  <c r="C1125" i="6"/>
  <c r="C1124" i="6"/>
  <c r="C1122" i="6"/>
  <c r="C1121" i="6"/>
  <c r="C1120" i="6"/>
  <c r="C1119" i="6"/>
  <c r="C1118" i="6"/>
  <c r="C1117" i="6"/>
  <c r="C1116" i="6"/>
  <c r="C1115" i="6"/>
  <c r="C1112" i="6"/>
  <c r="C1111" i="6"/>
  <c r="C1110" i="6"/>
  <c r="C1108" i="6"/>
  <c r="C1107" i="6"/>
  <c r="C1106" i="6"/>
  <c r="C1105" i="6"/>
  <c r="C1104" i="6"/>
  <c r="C1103" i="6"/>
  <c r="C1102" i="6"/>
  <c r="C1101" i="6"/>
  <c r="C1098" i="6"/>
  <c r="C1097" i="6"/>
  <c r="C1096" i="6"/>
  <c r="C1094" i="6"/>
  <c r="C1093" i="6"/>
  <c r="C1092" i="6"/>
  <c r="C1091" i="6"/>
  <c r="C1090" i="6"/>
  <c r="C1089" i="6"/>
  <c r="C1088" i="6"/>
  <c r="C1087" i="6"/>
  <c r="C1084" i="6"/>
  <c r="C1083" i="6"/>
  <c r="C1082" i="6"/>
  <c r="C1080" i="6"/>
  <c r="C1079" i="6"/>
  <c r="C1078" i="6"/>
  <c r="C1077" i="6"/>
  <c r="C1076" i="6"/>
  <c r="C1075" i="6"/>
  <c r="C1074" i="6"/>
  <c r="C1073" i="6"/>
  <c r="C1070" i="6"/>
  <c r="C1069" i="6"/>
  <c r="C1068" i="6"/>
  <c r="C1066" i="6"/>
  <c r="C1065" i="6"/>
  <c r="C1064" i="6"/>
  <c r="C1063" i="6"/>
  <c r="C1062" i="6"/>
  <c r="C1061" i="6"/>
  <c r="C1060" i="6"/>
  <c r="C1059" i="6"/>
  <c r="C1055" i="6"/>
  <c r="C1054" i="6"/>
  <c r="C1052" i="6"/>
  <c r="C1051" i="6"/>
  <c r="C1049" i="6"/>
  <c r="C1048" i="6"/>
  <c r="C1047" i="6"/>
  <c r="C1043" i="6"/>
  <c r="C1042" i="6"/>
  <c r="C1040" i="6"/>
  <c r="C1039" i="6"/>
  <c r="C1037" i="6"/>
  <c r="C1036" i="6"/>
  <c r="C1035" i="6"/>
  <c r="C1030" i="6"/>
  <c r="C1029" i="6"/>
  <c r="C1027" i="6"/>
  <c r="C1026" i="6"/>
  <c r="C1024" i="6"/>
  <c r="C1023" i="6"/>
  <c r="C1022" i="6"/>
  <c r="C1015" i="6"/>
  <c r="C1014" i="6"/>
  <c r="C1021" i="6"/>
  <c r="C1013" i="6"/>
  <c r="C1046" i="6"/>
  <c r="C1034" i="6"/>
  <c r="C1012" i="6"/>
  <c r="C1010" i="6"/>
  <c r="C1009" i="6"/>
  <c r="C1008" i="6"/>
  <c r="C1006" i="6"/>
  <c r="C1005" i="6"/>
  <c r="C1004" i="6"/>
  <c r="C1003" i="6"/>
  <c r="C1002" i="6"/>
  <c r="C1001" i="6"/>
  <c r="C1000" i="6"/>
  <c r="C999" i="6"/>
  <c r="C996" i="6"/>
  <c r="C995" i="6"/>
  <c r="C994" i="6"/>
  <c r="C992" i="6"/>
  <c r="C991" i="6"/>
  <c r="C990" i="6"/>
  <c r="C989" i="6"/>
  <c r="C988" i="6"/>
  <c r="C987" i="6"/>
  <c r="C986" i="6"/>
  <c r="C985" i="6"/>
  <c r="C982" i="6"/>
  <c r="C981" i="6"/>
  <c r="C980" i="6"/>
  <c r="C978" i="6"/>
  <c r="C977" i="6"/>
  <c r="C976" i="6"/>
  <c r="C975" i="6"/>
  <c r="C974" i="6"/>
  <c r="C973" i="6"/>
  <c r="C972" i="6"/>
  <c r="C971" i="6"/>
  <c r="C968" i="6"/>
  <c r="C967" i="6"/>
  <c r="C966" i="6"/>
  <c r="C964" i="6"/>
  <c r="C963" i="6"/>
  <c r="C962" i="6"/>
  <c r="C961" i="6"/>
  <c r="C960" i="6"/>
  <c r="C959" i="6"/>
  <c r="C958" i="6"/>
  <c r="C957" i="6"/>
  <c r="C954" i="6"/>
  <c r="C953" i="6"/>
  <c r="C952" i="6"/>
  <c r="C950" i="6"/>
  <c r="C949" i="6"/>
  <c r="C948" i="6"/>
  <c r="C947" i="6"/>
  <c r="C946" i="6"/>
  <c r="C945" i="6"/>
  <c r="C944" i="6"/>
  <c r="C943" i="6"/>
  <c r="C940" i="6"/>
  <c r="C939" i="6"/>
  <c r="C938" i="6"/>
  <c r="C936" i="6"/>
  <c r="C935" i="6"/>
  <c r="C934" i="6"/>
  <c r="C933" i="6"/>
  <c r="C932" i="6"/>
  <c r="C931" i="6"/>
  <c r="C930" i="6"/>
  <c r="C929" i="6"/>
  <c r="C925" i="6"/>
  <c r="C924" i="6"/>
  <c r="C922" i="6"/>
  <c r="C921" i="6"/>
  <c r="C919" i="6"/>
  <c r="C918" i="6"/>
  <c r="C917" i="6"/>
  <c r="C916" i="6"/>
  <c r="C904" i="6"/>
  <c r="C913" i="6"/>
  <c r="C912" i="6"/>
  <c r="C910" i="6"/>
  <c r="C909" i="6"/>
  <c r="C907" i="6"/>
  <c r="C906" i="6"/>
  <c r="C905" i="6"/>
  <c r="C900" i="6"/>
  <c r="C899" i="6"/>
  <c r="C897" i="6"/>
  <c r="C896" i="6"/>
  <c r="C894" i="6"/>
  <c r="C893" i="6"/>
  <c r="C892" i="6"/>
  <c r="C891" i="6"/>
  <c r="C885" i="6"/>
  <c r="C884" i="6"/>
  <c r="C883" i="6"/>
  <c r="C882" i="6"/>
  <c r="C880" i="6"/>
  <c r="C879" i="6"/>
  <c r="C878" i="6"/>
  <c r="C876" i="6"/>
  <c r="C875" i="6"/>
  <c r="C874" i="6"/>
  <c r="C873" i="6"/>
  <c r="C872" i="6"/>
  <c r="C871" i="6"/>
  <c r="C870" i="6"/>
  <c r="C869" i="6"/>
  <c r="C866" i="6"/>
  <c r="C865" i="6"/>
  <c r="C864" i="6"/>
  <c r="C862" i="6"/>
  <c r="C861" i="6"/>
  <c r="C860" i="6"/>
  <c r="C859" i="6"/>
  <c r="C858" i="6"/>
  <c r="C857" i="6"/>
  <c r="C856" i="6"/>
  <c r="C855" i="6"/>
  <c r="C852" i="6"/>
  <c r="C851" i="6"/>
  <c r="C850" i="6"/>
  <c r="C848" i="6"/>
  <c r="C847" i="6"/>
  <c r="C846" i="6"/>
  <c r="C845" i="6"/>
  <c r="C844" i="6"/>
  <c r="C843" i="6"/>
  <c r="C842" i="6"/>
  <c r="C841" i="6"/>
  <c r="C838" i="6"/>
  <c r="C837" i="6"/>
  <c r="C836" i="6"/>
  <c r="C834" i="6"/>
  <c r="C833" i="6"/>
  <c r="C832" i="6"/>
  <c r="C831" i="6"/>
  <c r="C830" i="6"/>
  <c r="C829" i="6"/>
  <c r="C828" i="6"/>
  <c r="C827" i="6"/>
  <c r="C824" i="6"/>
  <c r="C823" i="6"/>
  <c r="C822" i="6"/>
  <c r="C820" i="6"/>
  <c r="C819" i="6"/>
  <c r="C818" i="6"/>
  <c r="C817" i="6"/>
  <c r="C816" i="6"/>
  <c r="C815" i="6"/>
  <c r="C814" i="6"/>
  <c r="C813" i="6"/>
  <c r="C810" i="6"/>
  <c r="C809" i="6"/>
  <c r="C808" i="6"/>
  <c r="C806" i="6"/>
  <c r="C805" i="6"/>
  <c r="C804" i="6"/>
  <c r="C803" i="6"/>
  <c r="C802" i="6"/>
  <c r="C801" i="6"/>
  <c r="C800" i="6"/>
  <c r="C799" i="6"/>
  <c r="C795" i="6"/>
  <c r="C794" i="6"/>
  <c r="C792" i="6"/>
  <c r="C791" i="6"/>
  <c r="C789" i="6"/>
  <c r="C788" i="6"/>
  <c r="C787" i="6"/>
  <c r="C783" i="6"/>
  <c r="C782" i="6"/>
  <c r="C780" i="6"/>
  <c r="C779" i="6"/>
  <c r="C777" i="6"/>
  <c r="C776" i="6"/>
  <c r="C775" i="6"/>
  <c r="C770" i="6"/>
  <c r="C769" i="6"/>
  <c r="C767" i="6"/>
  <c r="C766" i="6"/>
  <c r="C764" i="6"/>
  <c r="C763" i="6"/>
  <c r="C762" i="6"/>
  <c r="C761" i="6"/>
  <c r="C755" i="6"/>
  <c r="C754" i="6"/>
  <c r="C753" i="6"/>
  <c r="C752" i="6"/>
  <c r="C738" i="6"/>
  <c r="C737" i="6"/>
  <c r="C736" i="6"/>
  <c r="C734" i="6"/>
  <c r="C733" i="6"/>
  <c r="C732" i="6"/>
  <c r="C731" i="6"/>
  <c r="C730" i="6"/>
  <c r="C729" i="6"/>
  <c r="C728" i="6"/>
  <c r="C727" i="6"/>
  <c r="C724" i="6"/>
  <c r="C723" i="6"/>
  <c r="C722" i="6"/>
  <c r="C720" i="6"/>
  <c r="C719" i="6"/>
  <c r="C718" i="6"/>
  <c r="C717" i="6"/>
  <c r="C716" i="6"/>
  <c r="C715" i="6"/>
  <c r="C714" i="6"/>
  <c r="C713" i="6"/>
  <c r="C710" i="6"/>
  <c r="C709" i="6"/>
  <c r="C708" i="6"/>
  <c r="C706" i="6"/>
  <c r="C705" i="6"/>
  <c r="C704" i="6"/>
  <c r="C703" i="6"/>
  <c r="C702" i="6"/>
  <c r="C701" i="6"/>
  <c r="C700" i="6"/>
  <c r="C699" i="6"/>
  <c r="C696" i="6"/>
  <c r="C695" i="6"/>
  <c r="C694" i="6"/>
  <c r="C692" i="6"/>
  <c r="C691" i="6"/>
  <c r="C690" i="6"/>
  <c r="C689" i="6"/>
  <c r="C688" i="6"/>
  <c r="C687" i="6"/>
  <c r="C686" i="6"/>
  <c r="C685" i="6"/>
  <c r="C682" i="6"/>
  <c r="C681" i="6"/>
  <c r="C680" i="6"/>
  <c r="C678" i="6"/>
  <c r="C677" i="6"/>
  <c r="C676" i="6"/>
  <c r="C675" i="6"/>
  <c r="C674" i="6"/>
  <c r="C673" i="6"/>
  <c r="C672" i="6"/>
  <c r="C671" i="6"/>
  <c r="C668" i="6"/>
  <c r="C667" i="6"/>
  <c r="C666" i="6"/>
  <c r="C664" i="6"/>
  <c r="C663" i="6"/>
  <c r="C662" i="6"/>
  <c r="C661" i="6"/>
  <c r="C660" i="6"/>
  <c r="C659" i="6"/>
  <c r="C658" i="6"/>
  <c r="C657" i="6"/>
  <c r="C653" i="6"/>
  <c r="C652" i="6"/>
  <c r="C650" i="6"/>
  <c r="C649" i="6"/>
  <c r="C647" i="6"/>
  <c r="C646" i="6"/>
  <c r="C645" i="6"/>
  <c r="C641" i="6"/>
  <c r="C640" i="6"/>
  <c r="C638" i="6"/>
  <c r="C637" i="6"/>
  <c r="C635" i="6"/>
  <c r="C634" i="6"/>
  <c r="C633" i="6"/>
  <c r="C628" i="6"/>
  <c r="C627" i="6"/>
  <c r="C625" i="6"/>
  <c r="C624" i="6"/>
  <c r="C622" i="6"/>
  <c r="C621" i="6"/>
  <c r="C620" i="6"/>
  <c r="C613" i="6"/>
  <c r="C612" i="6"/>
  <c r="C644" i="6"/>
  <c r="C632" i="6"/>
  <c r="C619" i="6"/>
  <c r="C610" i="6"/>
  <c r="C596" i="6"/>
  <c r="C595" i="6"/>
  <c r="C594" i="6"/>
  <c r="C592" i="6"/>
  <c r="C591" i="6"/>
  <c r="C590" i="6"/>
  <c r="C589" i="6"/>
  <c r="C588" i="6"/>
  <c r="C587" i="6"/>
  <c r="C586" i="6"/>
  <c r="C585" i="6"/>
  <c r="C582" i="6"/>
  <c r="C581" i="6"/>
  <c r="C580" i="6"/>
  <c r="C578" i="6"/>
  <c r="C577" i="6"/>
  <c r="C576" i="6"/>
  <c r="C575" i="6"/>
  <c r="C574" i="6"/>
  <c r="C573" i="6"/>
  <c r="C572" i="6"/>
  <c r="C571" i="6"/>
  <c r="C568" i="6"/>
  <c r="C567" i="6"/>
  <c r="C566" i="6"/>
  <c r="C564" i="6"/>
  <c r="C563" i="6"/>
  <c r="C562" i="6"/>
  <c r="C561" i="6"/>
  <c r="C560" i="6"/>
  <c r="C559" i="6"/>
  <c r="C558" i="6"/>
  <c r="C557" i="6"/>
  <c r="C554" i="6"/>
  <c r="C553" i="6"/>
  <c r="C552" i="6"/>
  <c r="C550" i="6"/>
  <c r="C549" i="6"/>
  <c r="C548" i="6"/>
  <c r="C547" i="6"/>
  <c r="C546" i="6"/>
  <c r="C545" i="6"/>
  <c r="C544" i="6"/>
  <c r="C543" i="6"/>
  <c r="C540" i="6"/>
  <c r="C539" i="6"/>
  <c r="C538" i="6"/>
  <c r="C536" i="6"/>
  <c r="C535" i="6"/>
  <c r="C534" i="6"/>
  <c r="C533" i="6"/>
  <c r="C532" i="6"/>
  <c r="C531" i="6"/>
  <c r="C530" i="6"/>
  <c r="C529" i="6"/>
  <c r="C526" i="6"/>
  <c r="C525" i="6"/>
  <c r="C524" i="6"/>
  <c r="C522" i="6"/>
  <c r="C521" i="6"/>
  <c r="C520" i="6"/>
  <c r="C519" i="6"/>
  <c r="C518" i="6"/>
  <c r="C517" i="6"/>
  <c r="C516" i="6"/>
  <c r="C515" i="6"/>
  <c r="C511" i="6"/>
  <c r="C510" i="6"/>
  <c r="C508" i="6"/>
  <c r="C507" i="6"/>
  <c r="C505" i="6"/>
  <c r="C504" i="6"/>
  <c r="C503" i="6"/>
  <c r="C499" i="6"/>
  <c r="C498" i="6"/>
  <c r="C496" i="6"/>
  <c r="C495" i="6"/>
  <c r="C493" i="6"/>
  <c r="C492" i="6"/>
  <c r="C491" i="6"/>
  <c r="C486" i="6"/>
  <c r="C485" i="6"/>
  <c r="C483" i="6"/>
  <c r="C482" i="6"/>
  <c r="C480" i="6"/>
  <c r="C479" i="6"/>
  <c r="C478" i="6"/>
  <c r="C502" i="6"/>
  <c r="C490" i="6"/>
  <c r="C477" i="6"/>
  <c r="C471" i="6"/>
  <c r="C470" i="6"/>
  <c r="C469" i="6"/>
  <c r="C468" i="6"/>
  <c r="C454" i="6"/>
  <c r="C453" i="6"/>
  <c r="C452" i="6"/>
  <c r="C450" i="6"/>
  <c r="C449" i="6"/>
  <c r="C448" i="6"/>
  <c r="C447" i="6"/>
  <c r="C446" i="6"/>
  <c r="C445" i="6"/>
  <c r="C444" i="6"/>
  <c r="C443" i="6"/>
  <c r="C440" i="6"/>
  <c r="C439" i="6"/>
  <c r="C438" i="6"/>
  <c r="C436" i="6"/>
  <c r="C435" i="6"/>
  <c r="C434" i="6"/>
  <c r="C433" i="6"/>
  <c r="C432" i="6"/>
  <c r="C431" i="6"/>
  <c r="C430" i="6"/>
  <c r="C429" i="6"/>
  <c r="C426" i="6"/>
  <c r="C425" i="6"/>
  <c r="C424" i="6"/>
  <c r="C422" i="6"/>
  <c r="C421" i="6"/>
  <c r="C420" i="6"/>
  <c r="C419" i="6"/>
  <c r="C418" i="6"/>
  <c r="C417" i="6"/>
  <c r="C416" i="6"/>
  <c r="C415" i="6"/>
  <c r="C412" i="6"/>
  <c r="C411" i="6"/>
  <c r="C410" i="6"/>
  <c r="C408" i="6"/>
  <c r="C407" i="6"/>
  <c r="C406" i="6"/>
  <c r="C405" i="6"/>
  <c r="C404" i="6"/>
  <c r="C403" i="6"/>
  <c r="C402" i="6"/>
  <c r="C401" i="6"/>
  <c r="C398" i="6"/>
  <c r="C397" i="6"/>
  <c r="C396" i="6"/>
  <c r="C394" i="6"/>
  <c r="C393" i="6"/>
  <c r="C392" i="6"/>
  <c r="C391" i="6"/>
  <c r="C390" i="6"/>
  <c r="C389" i="6"/>
  <c r="C388" i="6"/>
  <c r="C387" i="6"/>
  <c r="C384" i="6"/>
  <c r="C383" i="6"/>
  <c r="C382" i="6"/>
  <c r="C380" i="6"/>
  <c r="C379" i="6"/>
  <c r="C378" i="6"/>
  <c r="C377" i="6"/>
  <c r="C376" i="6"/>
  <c r="C375" i="6"/>
  <c r="C374" i="6"/>
  <c r="C373" i="6"/>
  <c r="C369" i="6"/>
  <c r="C368" i="6"/>
  <c r="C366" i="6"/>
  <c r="C365" i="6"/>
  <c r="C363" i="6"/>
  <c r="C362" i="6"/>
  <c r="C361" i="6"/>
  <c r="C357" i="6"/>
  <c r="C356" i="6"/>
  <c r="C354" i="6"/>
  <c r="C353" i="6"/>
  <c r="C351" i="6"/>
  <c r="C350" i="6"/>
  <c r="C349" i="6"/>
  <c r="C344" i="6"/>
  <c r="C343" i="6"/>
  <c r="C341" i="6"/>
  <c r="C340" i="6"/>
  <c r="C338" i="6"/>
  <c r="C337" i="6"/>
  <c r="C336" i="6"/>
  <c r="C329" i="6"/>
  <c r="C328" i="6"/>
  <c r="C327" i="6"/>
  <c r="C326" i="6"/>
  <c r="C312" i="6"/>
  <c r="C311" i="6"/>
  <c r="C310" i="6"/>
  <c r="C308" i="6"/>
  <c r="C307" i="6"/>
  <c r="C306" i="6"/>
  <c r="C305" i="6"/>
  <c r="C304" i="6"/>
  <c r="C303" i="6"/>
  <c r="C302" i="6"/>
  <c r="C301" i="6"/>
  <c r="C298" i="6"/>
  <c r="C297" i="6"/>
  <c r="C296" i="6"/>
  <c r="C294" i="6"/>
  <c r="C293" i="6"/>
  <c r="C292" i="6"/>
  <c r="C291" i="6"/>
  <c r="C290" i="6"/>
  <c r="C289" i="6"/>
  <c r="C288" i="6"/>
  <c r="C287" i="6"/>
  <c r="C284" i="6"/>
  <c r="C283" i="6"/>
  <c r="C282" i="6"/>
  <c r="C280" i="6"/>
  <c r="C279" i="6"/>
  <c r="C278" i="6"/>
  <c r="C277" i="6"/>
  <c r="C276" i="6"/>
  <c r="C275" i="6"/>
  <c r="C274" i="6"/>
  <c r="C273" i="6"/>
  <c r="C270" i="6"/>
  <c r="C269" i="6"/>
  <c r="C268" i="6"/>
  <c r="C266" i="6"/>
  <c r="C265" i="6"/>
  <c r="C264" i="6"/>
  <c r="C263" i="6"/>
  <c r="C262" i="6"/>
  <c r="C261" i="6"/>
  <c r="C260" i="6"/>
  <c r="C259" i="6"/>
  <c r="C256" i="6"/>
  <c r="C255" i="6"/>
  <c r="C254" i="6"/>
  <c r="C252" i="6"/>
  <c r="C251" i="6"/>
  <c r="C250" i="6"/>
  <c r="C249" i="6"/>
  <c r="C248" i="6"/>
  <c r="C247" i="6"/>
  <c r="C246" i="6"/>
  <c r="C245" i="6"/>
  <c r="C242" i="6"/>
  <c r="C241" i="6"/>
  <c r="C240" i="6"/>
  <c r="C238" i="6"/>
  <c r="C237" i="6"/>
  <c r="C236" i="6"/>
  <c r="C235" i="6"/>
  <c r="C234" i="6"/>
  <c r="C233" i="6"/>
  <c r="C232" i="6"/>
  <c r="C231" i="6"/>
  <c r="C227" i="6"/>
  <c r="C226" i="6"/>
  <c r="C224" i="6"/>
  <c r="C223" i="6"/>
  <c r="C221" i="6"/>
  <c r="C220" i="6"/>
  <c r="C219" i="6"/>
  <c r="C204" i="6"/>
  <c r="C203" i="6"/>
  <c r="C201" i="6"/>
  <c r="C200" i="6"/>
  <c r="C198" i="6"/>
  <c r="C197" i="6"/>
  <c r="C196" i="6"/>
  <c r="C191" i="6"/>
  <c r="C190" i="6"/>
  <c r="C188" i="6"/>
  <c r="C187" i="6"/>
  <c r="C185" i="6"/>
  <c r="C184" i="6"/>
  <c r="C183" i="6"/>
  <c r="C182" i="6"/>
  <c r="C176" i="6"/>
  <c r="C175" i="6"/>
  <c r="C174" i="6"/>
  <c r="C173" i="6"/>
  <c r="C159" i="6"/>
  <c r="C158" i="6"/>
  <c r="C157" i="6"/>
  <c r="C155" i="6"/>
  <c r="C154" i="6"/>
  <c r="C153" i="6"/>
  <c r="C152" i="6"/>
  <c r="C151" i="6"/>
  <c r="C150" i="6"/>
  <c r="C149" i="6"/>
  <c r="C148" i="6"/>
  <c r="C145" i="6"/>
  <c r="C144" i="6"/>
  <c r="C143" i="6"/>
  <c r="C141" i="6"/>
  <c r="C140" i="6"/>
  <c r="C139" i="6"/>
  <c r="C138" i="6"/>
  <c r="C137" i="6"/>
  <c r="C136" i="6"/>
  <c r="C134" i="6"/>
  <c r="C135" i="6"/>
  <c r="C131" i="6"/>
  <c r="C130" i="6"/>
  <c r="C129" i="6"/>
  <c r="C127" i="6"/>
  <c r="C126" i="6"/>
  <c r="C125" i="6"/>
  <c r="C124" i="6"/>
  <c r="C123" i="6"/>
  <c r="C122" i="6"/>
  <c r="C121" i="6"/>
  <c r="C120" i="6"/>
  <c r="C117" i="6"/>
  <c r="C116" i="6"/>
  <c r="C115" i="6"/>
  <c r="C113" i="6"/>
  <c r="C112" i="6"/>
  <c r="C111" i="6"/>
  <c r="C110" i="6"/>
  <c r="C109" i="6"/>
  <c r="C108" i="6"/>
  <c r="C107" i="6"/>
  <c r="C106" i="6"/>
  <c r="C103" i="6"/>
  <c r="C102" i="6"/>
  <c r="C101" i="6"/>
  <c r="C99" i="6"/>
  <c r="C98" i="6"/>
  <c r="C97" i="6"/>
  <c r="C96" i="6"/>
  <c r="C95" i="6"/>
  <c r="C94" i="6"/>
  <c r="C93" i="6"/>
  <c r="C92" i="6"/>
  <c r="C89" i="6"/>
  <c r="C88" i="6"/>
  <c r="C87" i="6"/>
  <c r="C85" i="6"/>
  <c r="C84" i="6"/>
  <c r="C83" i="6"/>
  <c r="C82" i="6"/>
  <c r="C81" i="6"/>
  <c r="C80" i="6"/>
  <c r="C79" i="6"/>
  <c r="C78" i="6"/>
  <c r="C74" i="6"/>
  <c r="C73" i="6"/>
  <c r="C71" i="6"/>
  <c r="C70" i="6"/>
  <c r="C68" i="6"/>
  <c r="C67" i="6"/>
  <c r="C66" i="6"/>
  <c r="C45" i="6"/>
  <c r="C43" i="6"/>
  <c r="C44" i="6"/>
  <c r="B1056" i="6"/>
  <c r="B1053" i="6"/>
  <c r="B1050" i="6"/>
  <c r="B1049" i="6"/>
  <c r="B1044" i="6"/>
  <c r="B1041" i="6"/>
  <c r="B1038" i="6"/>
  <c r="B1037" i="6"/>
  <c r="B1031" i="6"/>
  <c r="B1028" i="6"/>
  <c r="B1025" i="6"/>
  <c r="B1024" i="6"/>
  <c r="B1021" i="6"/>
  <c r="B926" i="6"/>
  <c r="B923" i="6"/>
  <c r="B920" i="6"/>
  <c r="B919" i="6"/>
  <c r="B914" i="6"/>
  <c r="B911" i="6"/>
  <c r="B908" i="6"/>
  <c r="B907" i="6"/>
  <c r="B901" i="6"/>
  <c r="B898" i="6"/>
  <c r="B895" i="6"/>
  <c r="B894" i="6"/>
  <c r="B891" i="6"/>
  <c r="B796" i="6"/>
  <c r="B793" i="6"/>
  <c r="B790" i="6"/>
  <c r="B789" i="6"/>
  <c r="B784" i="6"/>
  <c r="B781" i="6"/>
  <c r="B778" i="6"/>
  <c r="B777" i="6"/>
  <c r="B771" i="6"/>
  <c r="B768" i="6"/>
  <c r="B765" i="6"/>
  <c r="B764" i="6"/>
  <c r="B761" i="6"/>
  <c r="B654" i="6"/>
  <c r="B651" i="6"/>
  <c r="B648" i="6"/>
  <c r="B647" i="6"/>
  <c r="B642" i="6"/>
  <c r="B639" i="6"/>
  <c r="B636" i="6"/>
  <c r="B635" i="6"/>
  <c r="B626" i="6"/>
  <c r="B623" i="6"/>
  <c r="B622" i="6"/>
  <c r="B619" i="6"/>
  <c r="B512" i="6"/>
  <c r="B509" i="6"/>
  <c r="B506" i="6"/>
  <c r="B505" i="6"/>
  <c r="B500" i="6"/>
  <c r="B497" i="6"/>
  <c r="B494" i="6"/>
  <c r="B493" i="6"/>
  <c r="B484" i="6"/>
  <c r="B481" i="6"/>
  <c r="B480" i="6"/>
  <c r="B477" i="6"/>
  <c r="B370" i="6"/>
  <c r="B367" i="6"/>
  <c r="B364" i="6"/>
  <c r="B363" i="6"/>
  <c r="B358" i="6"/>
  <c r="B355" i="6"/>
  <c r="B352" i="6"/>
  <c r="B351" i="6"/>
  <c r="B342" i="6"/>
  <c r="B339" i="6"/>
  <c r="B338" i="6"/>
  <c r="B335" i="6"/>
  <c r="B228" i="6"/>
  <c r="B225" i="6"/>
  <c r="B222" i="6"/>
  <c r="B221" i="6"/>
  <c r="B205" i="6"/>
  <c r="B202" i="6"/>
  <c r="B199" i="6"/>
  <c r="B198" i="6"/>
  <c r="B192" i="6"/>
  <c r="B189" i="6"/>
  <c r="B186" i="6"/>
  <c r="B185" i="6"/>
  <c r="B182" i="6"/>
  <c r="C20" i="6"/>
  <c r="C21" i="6"/>
  <c r="C22" i="6"/>
  <c r="C23" i="6"/>
  <c r="B29" i="6"/>
  <c r="C29" i="6"/>
  <c r="C30" i="6"/>
  <c r="C31" i="6"/>
  <c r="B32" i="6"/>
  <c r="C32" i="6"/>
  <c r="B33" i="6"/>
  <c r="C34" i="6"/>
  <c r="C35" i="6"/>
  <c r="B36" i="6"/>
  <c r="C37" i="6"/>
  <c r="C38" i="6"/>
  <c r="B39" i="6"/>
  <c r="B45" i="6"/>
  <c r="B46" i="6"/>
  <c r="C47" i="6"/>
  <c r="C48" i="6"/>
  <c r="B49" i="6"/>
  <c r="C50" i="6"/>
  <c r="C51" i="6"/>
  <c r="B52" i="6"/>
  <c r="B68" i="6"/>
  <c r="B69" i="6"/>
  <c r="B72" i="6"/>
  <c r="B75" i="6"/>
  <c r="B712" i="6" l="1"/>
  <c r="B528" i="6"/>
  <c r="B984" i="6"/>
  <c r="B1114" i="6"/>
  <c r="B442" i="6"/>
  <c r="B698" i="6"/>
  <c r="B928" i="6"/>
  <c r="B854" i="6"/>
  <c r="B942" i="6"/>
  <c r="B998" i="6"/>
  <c r="B956" i="6"/>
  <c r="B970" i="6"/>
  <c r="B584" i="6"/>
  <c r="B726" i="6"/>
  <c r="B826" i="6"/>
  <c r="B812" i="6"/>
  <c r="B428" i="6"/>
  <c r="B542" i="6"/>
  <c r="B1058" i="6"/>
  <c r="B400" i="6"/>
  <c r="B386" i="6"/>
  <c r="B372" i="6"/>
  <c r="B670" i="6"/>
  <c r="B868" i="6"/>
  <c r="B656" i="6"/>
  <c r="B77" i="6"/>
  <c r="B684" i="6"/>
  <c r="B1086" i="6"/>
  <c r="B798" i="6"/>
  <c r="B230" i="6"/>
  <c r="B570" i="6"/>
  <c r="B286" i="6"/>
  <c r="B1072" i="6"/>
  <c r="B1128" i="6"/>
  <c r="B1100" i="6"/>
  <c r="B840" i="6"/>
  <c r="B514" i="6"/>
  <c r="B556" i="6"/>
  <c r="B258" i="6"/>
  <c r="B300" i="6"/>
  <c r="B272" i="6"/>
  <c r="B244" i="6"/>
  <c r="C15" i="6"/>
  <c r="C14" i="6"/>
  <c r="C13" i="6"/>
  <c r="C11" i="6"/>
  <c r="C10" i="6"/>
  <c r="C9" i="6"/>
  <c r="C8" i="6"/>
  <c r="C7" i="6"/>
  <c r="C6" i="6"/>
  <c r="C5" i="6"/>
  <c r="C4" i="6"/>
  <c r="C17" i="2"/>
  <c r="C13" i="2"/>
  <c r="B27" i="2"/>
  <c r="B21" i="6" s="1"/>
  <c r="B28" i="2"/>
  <c r="B29" i="2"/>
  <c r="C24" i="6"/>
  <c r="C25" i="6"/>
  <c r="B30" i="2"/>
  <c r="C26" i="6"/>
  <c r="C27" i="6"/>
  <c r="B32" i="2"/>
  <c r="B174" i="6" s="1"/>
  <c r="B33" i="2"/>
  <c r="B34" i="2"/>
  <c r="C177" i="6"/>
  <c r="C178" i="6"/>
  <c r="B35" i="2"/>
  <c r="C179" i="6"/>
  <c r="C180" i="6"/>
  <c r="B37" i="2"/>
  <c r="B327" i="6" s="1"/>
  <c r="B38" i="2"/>
  <c r="B82" i="1"/>
  <c r="B69" i="1"/>
  <c r="B56" i="1"/>
  <c r="B43" i="1"/>
  <c r="B29" i="1"/>
  <c r="S106" i="1"/>
  <c r="R106" i="1"/>
  <c r="Q106" i="1"/>
  <c r="O106" i="1"/>
  <c r="N106" i="1"/>
  <c r="M106" i="1"/>
  <c r="L106" i="1"/>
  <c r="K106" i="1"/>
  <c r="J106" i="1"/>
  <c r="I106" i="1"/>
  <c r="H106" i="1"/>
  <c r="T105" i="1"/>
  <c r="P105" i="1"/>
  <c r="T104" i="1"/>
  <c r="P104" i="1"/>
  <c r="W103" i="1"/>
  <c r="S103" i="1"/>
  <c r="R103" i="1"/>
  <c r="Q103" i="1"/>
  <c r="O103" i="1"/>
  <c r="N103" i="1"/>
  <c r="M103" i="1"/>
  <c r="L103" i="1"/>
  <c r="K103" i="1"/>
  <c r="J103" i="1"/>
  <c r="I103" i="1"/>
  <c r="H103" i="1"/>
  <c r="T102" i="1"/>
  <c r="P102" i="1"/>
  <c r="T101" i="1"/>
  <c r="P101" i="1"/>
  <c r="W100" i="1"/>
  <c r="S100" i="1"/>
  <c r="R100" i="1"/>
  <c r="Q100" i="1"/>
  <c r="O100" i="1"/>
  <c r="N100" i="1"/>
  <c r="M100" i="1"/>
  <c r="L100" i="1"/>
  <c r="K100" i="1"/>
  <c r="J100" i="1"/>
  <c r="I100" i="1"/>
  <c r="H100" i="1"/>
  <c r="T99" i="1"/>
  <c r="P99" i="1"/>
  <c r="T98" i="1"/>
  <c r="P98" i="1"/>
  <c r="S93" i="1"/>
  <c r="R93" i="1"/>
  <c r="Q93" i="1"/>
  <c r="O93" i="1"/>
  <c r="N93" i="1"/>
  <c r="M93" i="1"/>
  <c r="L93" i="1"/>
  <c r="K93" i="1"/>
  <c r="J93" i="1"/>
  <c r="I93" i="1"/>
  <c r="H93" i="1"/>
  <c r="T92" i="1"/>
  <c r="P92" i="1"/>
  <c r="T91" i="1"/>
  <c r="P91" i="1"/>
  <c r="W90" i="1"/>
  <c r="S90" i="1"/>
  <c r="R90" i="1"/>
  <c r="Q90" i="1"/>
  <c r="O90" i="1"/>
  <c r="N90" i="1"/>
  <c r="M90" i="1"/>
  <c r="L90" i="1"/>
  <c r="K90" i="1"/>
  <c r="J90" i="1"/>
  <c r="I90" i="1"/>
  <c r="H90" i="1"/>
  <c r="T89" i="1"/>
  <c r="P89" i="1"/>
  <c r="T88" i="1"/>
  <c r="P88" i="1"/>
  <c r="W87" i="1"/>
  <c r="S87" i="1"/>
  <c r="R87" i="1"/>
  <c r="Q87" i="1"/>
  <c r="O87" i="1"/>
  <c r="N87" i="1"/>
  <c r="M87" i="1"/>
  <c r="L87" i="1"/>
  <c r="K87" i="1"/>
  <c r="J87" i="1"/>
  <c r="I87" i="1"/>
  <c r="H87" i="1"/>
  <c r="T86" i="1"/>
  <c r="P86" i="1"/>
  <c r="T85" i="1"/>
  <c r="P85" i="1"/>
  <c r="S80" i="1"/>
  <c r="R80" i="1"/>
  <c r="Q80" i="1"/>
  <c r="O80" i="1"/>
  <c r="N80" i="1"/>
  <c r="M80" i="1"/>
  <c r="L80" i="1"/>
  <c r="K80" i="1"/>
  <c r="J80" i="1"/>
  <c r="I80" i="1"/>
  <c r="H80" i="1"/>
  <c r="T79" i="1"/>
  <c r="P79" i="1"/>
  <c r="T78" i="1"/>
  <c r="P78" i="1"/>
  <c r="W77" i="1"/>
  <c r="S77" i="1"/>
  <c r="R77" i="1"/>
  <c r="Q77" i="1"/>
  <c r="O77" i="1"/>
  <c r="N77" i="1"/>
  <c r="M77" i="1"/>
  <c r="L77" i="1"/>
  <c r="K77" i="1"/>
  <c r="J77" i="1"/>
  <c r="I77" i="1"/>
  <c r="H77" i="1"/>
  <c r="T76" i="1"/>
  <c r="P76" i="1"/>
  <c r="T75" i="1"/>
  <c r="P75" i="1"/>
  <c r="W74" i="1"/>
  <c r="S74" i="1"/>
  <c r="R74" i="1"/>
  <c r="Q74" i="1"/>
  <c r="O74" i="1"/>
  <c r="N74" i="1"/>
  <c r="M74" i="1"/>
  <c r="L74" i="1"/>
  <c r="K74" i="1"/>
  <c r="J74" i="1"/>
  <c r="I74" i="1"/>
  <c r="H74" i="1"/>
  <c r="T73" i="1"/>
  <c r="P73" i="1"/>
  <c r="T72" i="1"/>
  <c r="P72" i="1"/>
  <c r="S67" i="1"/>
  <c r="R67" i="1"/>
  <c r="Q67" i="1"/>
  <c r="O67" i="1"/>
  <c r="N67" i="1"/>
  <c r="M67" i="1"/>
  <c r="L67" i="1"/>
  <c r="K67" i="1"/>
  <c r="J67" i="1"/>
  <c r="I67" i="1"/>
  <c r="H67" i="1"/>
  <c r="T66" i="1"/>
  <c r="P66" i="1"/>
  <c r="T65" i="1"/>
  <c r="P65" i="1"/>
  <c r="W64" i="1"/>
  <c r="S64" i="1"/>
  <c r="R64" i="1"/>
  <c r="Q64" i="1"/>
  <c r="O64" i="1"/>
  <c r="N64" i="1"/>
  <c r="M64" i="1"/>
  <c r="L64" i="1"/>
  <c r="K64" i="1"/>
  <c r="J64" i="1"/>
  <c r="I64" i="1"/>
  <c r="H64" i="1"/>
  <c r="T63" i="1"/>
  <c r="P63" i="1"/>
  <c r="T62" i="1"/>
  <c r="P62" i="1"/>
  <c r="W61" i="1"/>
  <c r="S61" i="1"/>
  <c r="R61" i="1"/>
  <c r="Q61" i="1"/>
  <c r="O61" i="1"/>
  <c r="N61" i="1"/>
  <c r="M61" i="1"/>
  <c r="L61" i="1"/>
  <c r="K61" i="1"/>
  <c r="J61" i="1"/>
  <c r="I61" i="1"/>
  <c r="H61" i="1"/>
  <c r="T60" i="1"/>
  <c r="P60" i="1"/>
  <c r="T59" i="1"/>
  <c r="P59" i="1"/>
  <c r="S54" i="1"/>
  <c r="R54" i="1"/>
  <c r="Q54" i="1"/>
  <c r="O54" i="1"/>
  <c r="N54" i="1"/>
  <c r="M54" i="1"/>
  <c r="L54" i="1"/>
  <c r="K54" i="1"/>
  <c r="J54" i="1"/>
  <c r="I54" i="1"/>
  <c r="H54" i="1"/>
  <c r="T53" i="1"/>
  <c r="T52" i="1"/>
  <c r="W51" i="1"/>
  <c r="S51" i="1"/>
  <c r="R51" i="1"/>
  <c r="Q51" i="1"/>
  <c r="O51" i="1"/>
  <c r="N51" i="1"/>
  <c r="M51" i="1"/>
  <c r="L51" i="1"/>
  <c r="K51" i="1"/>
  <c r="J51" i="1"/>
  <c r="I51" i="1"/>
  <c r="H51" i="1"/>
  <c r="T50" i="1"/>
  <c r="P50" i="1"/>
  <c r="V50" i="1" s="1"/>
  <c r="T49" i="1"/>
  <c r="P49" i="1"/>
  <c r="C551" i="6" s="1"/>
  <c r="W48" i="1"/>
  <c r="S48" i="1"/>
  <c r="R48" i="1"/>
  <c r="Q48" i="1"/>
  <c r="O48" i="1"/>
  <c r="N48" i="1"/>
  <c r="M48" i="1"/>
  <c r="L48" i="1"/>
  <c r="K48" i="1"/>
  <c r="J48" i="1"/>
  <c r="I48" i="1"/>
  <c r="H48" i="1"/>
  <c r="T47" i="1"/>
  <c r="P47" i="1"/>
  <c r="C537" i="6" s="1"/>
  <c r="T46" i="1"/>
  <c r="C527" i="6" s="1"/>
  <c r="P46" i="1"/>
  <c r="S40" i="1"/>
  <c r="C467" i="6" s="1"/>
  <c r="R40" i="1"/>
  <c r="C466" i="6" s="1"/>
  <c r="Q40" i="1"/>
  <c r="C465" i="6" s="1"/>
  <c r="O40" i="1"/>
  <c r="C464" i="6" s="1"/>
  <c r="N40" i="1"/>
  <c r="M40" i="1"/>
  <c r="L40" i="1"/>
  <c r="C461" i="6" s="1"/>
  <c r="K40" i="1"/>
  <c r="J40" i="1"/>
  <c r="I40" i="1"/>
  <c r="C458" i="6" s="1"/>
  <c r="H40" i="1"/>
  <c r="C457" i="6" s="1"/>
  <c r="T39" i="1"/>
  <c r="P39" i="1"/>
  <c r="T38" i="1"/>
  <c r="P38" i="1"/>
  <c r="W37" i="1"/>
  <c r="S37" i="1"/>
  <c r="R37" i="1"/>
  <c r="Q37" i="1"/>
  <c r="O37" i="1"/>
  <c r="N37" i="1"/>
  <c r="M37" i="1"/>
  <c r="L37" i="1"/>
  <c r="K37" i="1"/>
  <c r="J37" i="1"/>
  <c r="I37" i="1"/>
  <c r="H37" i="1"/>
  <c r="T36" i="1"/>
  <c r="P36" i="1"/>
  <c r="T35" i="1"/>
  <c r="C413" i="6" s="1"/>
  <c r="P35" i="1"/>
  <c r="W34" i="1"/>
  <c r="S34" i="1"/>
  <c r="R34" i="1"/>
  <c r="Q34" i="1"/>
  <c r="O34" i="1"/>
  <c r="N34" i="1"/>
  <c r="M34" i="1"/>
  <c r="L34" i="1"/>
  <c r="K34" i="1"/>
  <c r="J34" i="1"/>
  <c r="I34" i="1"/>
  <c r="H34" i="1"/>
  <c r="T33" i="1"/>
  <c r="P33" i="1"/>
  <c r="T32" i="1"/>
  <c r="P32" i="1"/>
  <c r="S27" i="1"/>
  <c r="C325" i="6" s="1"/>
  <c r="R27" i="1"/>
  <c r="C324" i="6" s="1"/>
  <c r="Q27" i="1"/>
  <c r="C323" i="6" s="1"/>
  <c r="O27" i="1"/>
  <c r="C322" i="6" s="1"/>
  <c r="N27" i="1"/>
  <c r="C321" i="6" s="1"/>
  <c r="M27" i="1"/>
  <c r="C320" i="6" s="1"/>
  <c r="L27" i="1"/>
  <c r="C319" i="6" s="1"/>
  <c r="K27" i="1"/>
  <c r="J27" i="1"/>
  <c r="C317" i="6" s="1"/>
  <c r="I27" i="1"/>
  <c r="C316" i="6" s="1"/>
  <c r="H27" i="1"/>
  <c r="T26" i="1"/>
  <c r="P26" i="1"/>
  <c r="T25" i="1"/>
  <c r="P25" i="1"/>
  <c r="W24" i="1"/>
  <c r="S24" i="1"/>
  <c r="R24" i="1"/>
  <c r="Q24" i="1"/>
  <c r="O24" i="1"/>
  <c r="N24" i="1"/>
  <c r="M24" i="1"/>
  <c r="L24" i="1"/>
  <c r="K24" i="1"/>
  <c r="J24" i="1"/>
  <c r="I24" i="1"/>
  <c r="H24" i="1"/>
  <c r="T23" i="1"/>
  <c r="P23" i="1"/>
  <c r="T22" i="1"/>
  <c r="P22" i="1"/>
  <c r="W21" i="1"/>
  <c r="S21" i="1"/>
  <c r="R21" i="1"/>
  <c r="Q21" i="1"/>
  <c r="O21" i="1"/>
  <c r="N21" i="1"/>
  <c r="M21" i="1"/>
  <c r="L21" i="1"/>
  <c r="K21" i="1"/>
  <c r="J21" i="1"/>
  <c r="H21" i="1"/>
  <c r="T20" i="1"/>
  <c r="P20" i="1"/>
  <c r="T19" i="1"/>
  <c r="P19" i="1"/>
  <c r="T10" i="1"/>
  <c r="C132" i="6" s="1"/>
  <c r="T9" i="1"/>
  <c r="T7" i="1"/>
  <c r="C104" i="6" s="1"/>
  <c r="T6" i="1"/>
  <c r="P10" i="1"/>
  <c r="V11" i="1" s="1"/>
  <c r="P9" i="1"/>
  <c r="P7" i="1"/>
  <c r="C100" i="6" s="1"/>
  <c r="P6" i="1"/>
  <c r="C86" i="6" s="1"/>
  <c r="S11" i="1"/>
  <c r="R11" i="1"/>
  <c r="Q11" i="1"/>
  <c r="R14" i="1"/>
  <c r="C171" i="6" s="1"/>
  <c r="S14" i="1"/>
  <c r="C172" i="6" s="1"/>
  <c r="Q14" i="1"/>
  <c r="C170" i="6" s="1"/>
  <c r="S8" i="1"/>
  <c r="R8" i="1"/>
  <c r="Q8" i="1"/>
  <c r="N14" i="1"/>
  <c r="C168" i="6" s="1"/>
  <c r="I14" i="1"/>
  <c r="C163" i="6" s="1"/>
  <c r="J14" i="1"/>
  <c r="C164" i="6" s="1"/>
  <c r="K14" i="1"/>
  <c r="C165" i="6" s="1"/>
  <c r="L14" i="1"/>
  <c r="C166" i="6" s="1"/>
  <c r="M14" i="1"/>
  <c r="C167" i="6" s="1"/>
  <c r="O14" i="1"/>
  <c r="C169" i="6" s="1"/>
  <c r="H14" i="1"/>
  <c r="C162" i="6" s="1"/>
  <c r="I11" i="1"/>
  <c r="J11" i="1"/>
  <c r="K11" i="1"/>
  <c r="L11" i="1"/>
  <c r="M11" i="1"/>
  <c r="N11" i="1"/>
  <c r="O11" i="1"/>
  <c r="H11" i="1"/>
  <c r="I8" i="1"/>
  <c r="J8" i="1"/>
  <c r="K8" i="1"/>
  <c r="L8" i="1"/>
  <c r="M8" i="1"/>
  <c r="N8" i="1"/>
  <c r="O8" i="1"/>
  <c r="H8" i="1"/>
  <c r="W11" i="1"/>
  <c r="V10" i="1"/>
  <c r="W8" i="1"/>
  <c r="T13" i="1"/>
  <c r="C160" i="6" s="1"/>
  <c r="C16" i="6" l="1"/>
  <c r="E14" i="6" s="1"/>
  <c r="D16" i="2"/>
  <c r="D14" i="2"/>
  <c r="D17" i="2" s="1"/>
  <c r="D15" i="2"/>
  <c r="C12" i="6"/>
  <c r="E10" i="6" s="1"/>
  <c r="D6" i="2"/>
  <c r="D12" i="2"/>
  <c r="D7" i="2"/>
  <c r="D8" i="2"/>
  <c r="D9" i="2"/>
  <c r="D10" i="2"/>
  <c r="D11" i="2"/>
  <c r="D5" i="2"/>
  <c r="D13" i="2" s="1"/>
  <c r="B329" i="6"/>
  <c r="B328" i="6"/>
  <c r="B179" i="6"/>
  <c r="B180" i="6"/>
  <c r="B178" i="6"/>
  <c r="B177" i="6"/>
  <c r="B176" i="6"/>
  <c r="B175" i="6"/>
  <c r="B26" i="6"/>
  <c r="B27" i="6"/>
  <c r="B24" i="6"/>
  <c r="B25" i="6"/>
  <c r="B22" i="6"/>
  <c r="B23" i="6"/>
  <c r="V49" i="1"/>
  <c r="W7" i="1"/>
  <c r="W10" i="1"/>
  <c r="W35" i="1"/>
  <c r="W46" i="1"/>
  <c r="W22" i="1"/>
  <c r="C271" i="6"/>
  <c r="V90" i="1"/>
  <c r="C979" i="6"/>
  <c r="W99" i="1"/>
  <c r="C1085" i="6"/>
  <c r="W33" i="1"/>
  <c r="C399" i="6"/>
  <c r="P37" i="1"/>
  <c r="C423" i="6"/>
  <c r="P40" i="1"/>
  <c r="V40" i="1" s="1"/>
  <c r="C451" i="6"/>
  <c r="V77" i="1"/>
  <c r="C849" i="6"/>
  <c r="V79" i="1"/>
  <c r="C877" i="6"/>
  <c r="W86" i="1"/>
  <c r="C955" i="6"/>
  <c r="W89" i="1"/>
  <c r="C983" i="6"/>
  <c r="T93" i="1"/>
  <c r="W93" i="1" s="1"/>
  <c r="C1011" i="6"/>
  <c r="P11" i="1"/>
  <c r="C128" i="6"/>
  <c r="W20" i="1"/>
  <c r="C257" i="6"/>
  <c r="W23" i="1"/>
  <c r="C285" i="6"/>
  <c r="T27" i="1"/>
  <c r="W27" i="1" s="1"/>
  <c r="C313" i="6"/>
  <c r="W36" i="1"/>
  <c r="C427" i="6"/>
  <c r="T40" i="1"/>
  <c r="W40" i="1" s="1"/>
  <c r="C455" i="6"/>
  <c r="W47" i="1"/>
  <c r="C541" i="6"/>
  <c r="V51" i="1"/>
  <c r="C565" i="6"/>
  <c r="W52" i="1"/>
  <c r="C583" i="6"/>
  <c r="P61" i="1"/>
  <c r="C679" i="6"/>
  <c r="V64" i="1"/>
  <c r="C707" i="6"/>
  <c r="V66" i="1"/>
  <c r="C735" i="6"/>
  <c r="W73" i="1"/>
  <c r="C825" i="6"/>
  <c r="W76" i="1"/>
  <c r="C853" i="6"/>
  <c r="T80" i="1"/>
  <c r="W80" i="1" s="1"/>
  <c r="C881" i="6"/>
  <c r="W19" i="1"/>
  <c r="C243" i="6"/>
  <c r="W25" i="1"/>
  <c r="C299" i="6"/>
  <c r="V59" i="1"/>
  <c r="C665" i="6"/>
  <c r="V62" i="1"/>
  <c r="C693" i="6"/>
  <c r="W72" i="1"/>
  <c r="C811" i="6"/>
  <c r="W75" i="1"/>
  <c r="C839" i="6"/>
  <c r="V92" i="1"/>
  <c r="C1007" i="6"/>
  <c r="T106" i="1"/>
  <c r="W106" i="1" s="1"/>
  <c r="C1141" i="6"/>
  <c r="V9" i="1"/>
  <c r="C114" i="6"/>
  <c r="P21" i="1"/>
  <c r="C253" i="6"/>
  <c r="P24" i="1"/>
  <c r="C281" i="6"/>
  <c r="V27" i="1"/>
  <c r="C309" i="6"/>
  <c r="W59" i="1"/>
  <c r="C669" i="6"/>
  <c r="W62" i="1"/>
  <c r="C697" i="6"/>
  <c r="W65" i="1"/>
  <c r="C725" i="6"/>
  <c r="P74" i="1"/>
  <c r="C821" i="6"/>
  <c r="W6" i="1"/>
  <c r="C90" i="6"/>
  <c r="W50" i="1"/>
  <c r="C569" i="6"/>
  <c r="V53" i="1"/>
  <c r="C593" i="6"/>
  <c r="W60" i="1"/>
  <c r="C683" i="6"/>
  <c r="W63" i="1"/>
  <c r="C711" i="6"/>
  <c r="T67" i="1"/>
  <c r="W67" i="1" s="1"/>
  <c r="C739" i="6"/>
  <c r="W78" i="1"/>
  <c r="C867" i="6"/>
  <c r="V98" i="1"/>
  <c r="C1067" i="6"/>
  <c r="V101" i="1"/>
  <c r="C1095" i="6"/>
  <c r="V104" i="1"/>
  <c r="C1123" i="6"/>
  <c r="P34" i="1"/>
  <c r="C395" i="6"/>
  <c r="W38" i="1"/>
  <c r="C441" i="6"/>
  <c r="W49" i="1"/>
  <c r="C555" i="6"/>
  <c r="V65" i="1"/>
  <c r="C721" i="6"/>
  <c r="V86" i="1"/>
  <c r="C951" i="6"/>
  <c r="W102" i="1"/>
  <c r="C1113" i="6"/>
  <c r="T54" i="1"/>
  <c r="W54" i="1" s="1"/>
  <c r="C597" i="6"/>
  <c r="W9" i="1"/>
  <c r="C118" i="6"/>
  <c r="V32" i="1"/>
  <c r="C381" i="6"/>
  <c r="V35" i="1"/>
  <c r="C409" i="6"/>
  <c r="V46" i="1"/>
  <c r="C523" i="6"/>
  <c r="V85" i="1"/>
  <c r="C937" i="6"/>
  <c r="V88" i="1"/>
  <c r="C965" i="6"/>
  <c r="V91" i="1"/>
  <c r="C993" i="6"/>
  <c r="W98" i="1"/>
  <c r="C1071" i="6"/>
  <c r="W101" i="1"/>
  <c r="C1099" i="6"/>
  <c r="W104" i="1"/>
  <c r="C1127" i="6"/>
  <c r="V19" i="1"/>
  <c r="C239" i="6"/>
  <c r="V22" i="1"/>
  <c r="C267" i="6"/>
  <c r="V25" i="1"/>
  <c r="C295" i="6"/>
  <c r="W32" i="1"/>
  <c r="C385" i="6"/>
  <c r="V38" i="1"/>
  <c r="C437" i="6"/>
  <c r="V72" i="1"/>
  <c r="C807" i="6"/>
  <c r="V75" i="1"/>
  <c r="C835" i="6"/>
  <c r="V78" i="1"/>
  <c r="C863" i="6"/>
  <c r="W85" i="1"/>
  <c r="C941" i="6"/>
  <c r="W88" i="1"/>
  <c r="C969" i="6"/>
  <c r="W91" i="1"/>
  <c r="C997" i="6"/>
  <c r="P100" i="1"/>
  <c r="C1081" i="6"/>
  <c r="V103" i="1"/>
  <c r="C1109" i="6"/>
  <c r="V105" i="1"/>
  <c r="C1137" i="6"/>
  <c r="V52" i="1"/>
  <c r="C579" i="6"/>
  <c r="V63" i="1"/>
  <c r="P67" i="1"/>
  <c r="V67" i="1" s="1"/>
  <c r="V99" i="1"/>
  <c r="P90" i="1"/>
  <c r="B360" i="6"/>
  <c r="B348" i="6"/>
  <c r="V39" i="1"/>
  <c r="B490" i="6"/>
  <c r="B502" i="6"/>
  <c r="V6" i="1"/>
  <c r="V102" i="1"/>
  <c r="B632" i="6"/>
  <c r="B644" i="6"/>
  <c r="B786" i="6"/>
  <c r="B774" i="6"/>
  <c r="W53" i="1"/>
  <c r="B916" i="6"/>
  <c r="B904" i="6"/>
  <c r="B1034" i="6"/>
  <c r="B1046" i="6"/>
  <c r="P103" i="1"/>
  <c r="V23" i="1"/>
  <c r="V89" i="1"/>
  <c r="B414" i="6"/>
  <c r="P8" i="1"/>
  <c r="V8" i="1" s="1"/>
  <c r="W105" i="1"/>
  <c r="W92" i="1"/>
  <c r="W79" i="1"/>
  <c r="W66" i="1"/>
  <c r="V26" i="1"/>
  <c r="P27" i="1"/>
  <c r="V33" i="1"/>
  <c r="P54" i="1"/>
  <c r="V54" i="1" s="1"/>
  <c r="V100" i="1"/>
  <c r="P106" i="1"/>
  <c r="V106" i="1"/>
  <c r="P93" i="1"/>
  <c r="P87" i="1"/>
  <c r="V87" i="1" s="1"/>
  <c r="V93" i="1"/>
  <c r="V76" i="1"/>
  <c r="P80" i="1"/>
  <c r="V80" i="1" s="1"/>
  <c r="V74" i="1"/>
  <c r="V73" i="1"/>
  <c r="P77" i="1"/>
  <c r="V60" i="1"/>
  <c r="P64" i="1"/>
  <c r="V61" i="1"/>
  <c r="V47" i="1"/>
  <c r="P51" i="1"/>
  <c r="P48" i="1"/>
  <c r="V48" i="1" s="1"/>
  <c r="V37" i="1"/>
  <c r="W39" i="1"/>
  <c r="V34" i="1"/>
  <c r="V36" i="1"/>
  <c r="V21" i="1"/>
  <c r="V24" i="1"/>
  <c r="W26" i="1"/>
  <c r="V20" i="1"/>
  <c r="V7" i="1"/>
  <c r="F106" i="1"/>
  <c r="C1056" i="6" s="1"/>
  <c r="F103" i="1"/>
  <c r="C1053" i="6" s="1"/>
  <c r="F100" i="1"/>
  <c r="C1050" i="6" s="1"/>
  <c r="F93" i="1"/>
  <c r="C926" i="6" s="1"/>
  <c r="F90" i="1"/>
  <c r="C923" i="6" s="1"/>
  <c r="F87" i="1"/>
  <c r="C920" i="6" s="1"/>
  <c r="F80" i="1"/>
  <c r="C796" i="6" s="1"/>
  <c r="F77" i="1"/>
  <c r="C793" i="6" s="1"/>
  <c r="F74" i="1"/>
  <c r="C790" i="6" s="1"/>
  <c r="F67" i="1"/>
  <c r="C654" i="6" s="1"/>
  <c r="F64" i="1"/>
  <c r="C651" i="6" s="1"/>
  <c r="F61" i="1"/>
  <c r="C648" i="6" s="1"/>
  <c r="F54" i="1"/>
  <c r="C512" i="6" s="1"/>
  <c r="F51" i="1"/>
  <c r="C509" i="6" s="1"/>
  <c r="F48" i="1"/>
  <c r="C506" i="6" s="1"/>
  <c r="F40" i="1"/>
  <c r="C370" i="6" s="1"/>
  <c r="F37" i="1"/>
  <c r="C367" i="6" s="1"/>
  <c r="F34" i="1"/>
  <c r="C364" i="6" s="1"/>
  <c r="F27" i="1"/>
  <c r="C228" i="6" s="1"/>
  <c r="F24" i="1"/>
  <c r="C225" i="6" s="1"/>
  <c r="F21" i="1"/>
  <c r="C222" i="6" s="1"/>
  <c r="E106" i="1"/>
  <c r="C1044" i="6" s="1"/>
  <c r="D106" i="1"/>
  <c r="E103" i="1"/>
  <c r="C1041" i="6" s="1"/>
  <c r="D103" i="1"/>
  <c r="C1028" i="6" s="1"/>
  <c r="E100" i="1"/>
  <c r="C1038" i="6" s="1"/>
  <c r="D100" i="1"/>
  <c r="C1025" i="6" s="1"/>
  <c r="E93" i="1"/>
  <c r="C914" i="6" s="1"/>
  <c r="D93" i="1"/>
  <c r="E90" i="1"/>
  <c r="C911" i="6" s="1"/>
  <c r="D90" i="1"/>
  <c r="C898" i="6" s="1"/>
  <c r="E87" i="1"/>
  <c r="C908" i="6" s="1"/>
  <c r="D87" i="1"/>
  <c r="C895" i="6" s="1"/>
  <c r="E80" i="1"/>
  <c r="C784" i="6" s="1"/>
  <c r="D80" i="1"/>
  <c r="D81" i="1" s="1"/>
  <c r="C772" i="6" s="1"/>
  <c r="E77" i="1"/>
  <c r="C781" i="6" s="1"/>
  <c r="D77" i="1"/>
  <c r="C768" i="6" s="1"/>
  <c r="E74" i="1"/>
  <c r="C778" i="6" s="1"/>
  <c r="D74" i="1"/>
  <c r="C765" i="6" s="1"/>
  <c r="E67" i="1"/>
  <c r="C642" i="6" s="1"/>
  <c r="D67" i="1"/>
  <c r="D68" i="1" s="1"/>
  <c r="C630" i="6" s="1"/>
  <c r="E64" i="1"/>
  <c r="C639" i="6" s="1"/>
  <c r="D64" i="1"/>
  <c r="C626" i="6" s="1"/>
  <c r="E61" i="1"/>
  <c r="C636" i="6" s="1"/>
  <c r="D61" i="1"/>
  <c r="C623" i="6" s="1"/>
  <c r="F14" i="1"/>
  <c r="C75" i="6" s="1"/>
  <c r="F11" i="1"/>
  <c r="C72" i="6" s="1"/>
  <c r="F8" i="1"/>
  <c r="C69" i="6" s="1"/>
  <c r="B48" i="2"/>
  <c r="C1019" i="6"/>
  <c r="C1017" i="6"/>
  <c r="C889" i="6"/>
  <c r="C888" i="6"/>
  <c r="C887" i="6"/>
  <c r="C886" i="6"/>
  <c r="C759" i="6"/>
  <c r="C758" i="6"/>
  <c r="C757" i="6"/>
  <c r="C756" i="6"/>
  <c r="C617" i="6"/>
  <c r="C616" i="6"/>
  <c r="C615" i="6"/>
  <c r="C614" i="6"/>
  <c r="C475" i="6"/>
  <c r="C474" i="6"/>
  <c r="C473" i="6"/>
  <c r="C472" i="6"/>
  <c r="C333" i="6"/>
  <c r="C332" i="6"/>
  <c r="C331" i="6"/>
  <c r="C330" i="6"/>
  <c r="C13" i="1"/>
  <c r="B62" i="2"/>
  <c r="B1013" i="6" s="1"/>
  <c r="B57" i="2"/>
  <c r="B883" i="6" s="1"/>
  <c r="B52" i="2"/>
  <c r="B753" i="6" s="1"/>
  <c r="B47" i="2"/>
  <c r="B611" i="6" s="1"/>
  <c r="B42" i="2"/>
  <c r="B469" i="6" s="1"/>
  <c r="G13" i="1"/>
  <c r="G12" i="1"/>
  <c r="C61" i="6" s="1"/>
  <c r="G10" i="1"/>
  <c r="G9" i="1"/>
  <c r="C58" i="6" s="1"/>
  <c r="G7" i="1"/>
  <c r="C56" i="6" s="1"/>
  <c r="G6" i="1"/>
  <c r="C55" i="6" s="1"/>
  <c r="E54" i="1"/>
  <c r="C500" i="6" s="1"/>
  <c r="E51" i="1"/>
  <c r="C497" i="6" s="1"/>
  <c r="E48" i="1"/>
  <c r="C494" i="6" s="1"/>
  <c r="E40" i="1"/>
  <c r="C358" i="6" s="1"/>
  <c r="E37" i="1"/>
  <c r="C355" i="6" s="1"/>
  <c r="E34" i="1"/>
  <c r="C352" i="6" s="1"/>
  <c r="E27" i="1"/>
  <c r="C205" i="6" s="1"/>
  <c r="E24" i="1"/>
  <c r="C202" i="6" s="1"/>
  <c r="E21" i="1"/>
  <c r="C199" i="6" s="1"/>
  <c r="E14" i="1"/>
  <c r="C52" i="6" s="1"/>
  <c r="E11" i="1"/>
  <c r="C49" i="6" s="1"/>
  <c r="E8" i="1"/>
  <c r="C46" i="6" s="1"/>
  <c r="E15" i="6" l="1"/>
  <c r="E13" i="6"/>
  <c r="E6" i="6"/>
  <c r="E7" i="6"/>
  <c r="E5" i="6"/>
  <c r="E8" i="6"/>
  <c r="E9" i="6"/>
  <c r="E11" i="6"/>
  <c r="E4" i="6"/>
  <c r="B38" i="6"/>
  <c r="B62" i="6"/>
  <c r="G14" i="1"/>
  <c r="C63" i="6" s="1"/>
  <c r="C62" i="6"/>
  <c r="G11" i="1"/>
  <c r="C60" i="6" s="1"/>
  <c r="C59" i="6"/>
  <c r="E16" i="6"/>
  <c r="E12" i="6"/>
  <c r="G8" i="1"/>
  <c r="C57" i="6" s="1"/>
  <c r="C1018" i="6"/>
  <c r="C105" i="1"/>
  <c r="C104" i="1"/>
  <c r="B1029" i="6" s="1"/>
  <c r="C1016" i="6"/>
  <c r="C102" i="1"/>
  <c r="C101" i="1"/>
  <c r="C901" i="6"/>
  <c r="D94" i="1"/>
  <c r="C902" i="6" s="1"/>
  <c r="C1031" i="6"/>
  <c r="D107" i="1"/>
  <c r="C1032" i="6" s="1"/>
  <c r="B613" i="6"/>
  <c r="B612" i="6"/>
  <c r="C771" i="6"/>
  <c r="C629" i="6"/>
  <c r="B921" i="6"/>
  <c r="B896" i="6"/>
  <c r="B909" i="6"/>
  <c r="B788" i="6"/>
  <c r="B776" i="6"/>
  <c r="B763" i="6"/>
  <c r="B892" i="6"/>
  <c r="B917" i="6"/>
  <c r="B905" i="6"/>
  <c r="B893" i="6"/>
  <c r="B906" i="6"/>
  <c r="B918" i="6"/>
  <c r="B633" i="6"/>
  <c r="B620" i="6"/>
  <c r="B645" i="6"/>
  <c r="B621" i="6"/>
  <c r="B646" i="6"/>
  <c r="B634" i="6"/>
  <c r="B1035" i="6"/>
  <c r="B1022" i="6"/>
  <c r="B1047" i="6"/>
  <c r="B1036" i="6"/>
  <c r="B1023" i="6"/>
  <c r="B1048" i="6"/>
  <c r="B787" i="6"/>
  <c r="B775" i="6"/>
  <c r="B762" i="6"/>
  <c r="C12" i="1"/>
  <c r="C25" i="1"/>
  <c r="B214" i="6" s="1"/>
  <c r="C26" i="1"/>
  <c r="B215" i="6" s="1"/>
  <c r="C1" i="6"/>
  <c r="D12" i="5"/>
  <c r="D14" i="4"/>
  <c r="W13" i="1"/>
  <c r="T12" i="1"/>
  <c r="C146" i="6" s="1"/>
  <c r="P13" i="1"/>
  <c r="C156" i="6" s="1"/>
  <c r="P12" i="1"/>
  <c r="B41" i="1"/>
  <c r="D54" i="1"/>
  <c r="D55" i="1" s="1"/>
  <c r="C488" i="6" s="1"/>
  <c r="D51" i="1"/>
  <c r="C484" i="6" s="1"/>
  <c r="D48" i="1"/>
  <c r="C481" i="6" s="1"/>
  <c r="D40" i="1"/>
  <c r="D42" i="1" s="1"/>
  <c r="C346" i="6" s="1"/>
  <c r="D37" i="1"/>
  <c r="C342" i="6" s="1"/>
  <c r="C339" i="6"/>
  <c r="C23" i="1"/>
  <c r="B212" i="6" s="1"/>
  <c r="C22" i="1"/>
  <c r="B211" i="6" s="1"/>
  <c r="C10" i="1"/>
  <c r="C9" i="1"/>
  <c r="C19" i="1"/>
  <c r="B208" i="6" s="1"/>
  <c r="B31" i="6"/>
  <c r="C6" i="1"/>
  <c r="B30" i="6" s="1"/>
  <c r="C20" i="1"/>
  <c r="B209" i="6" s="1"/>
  <c r="B16" i="1"/>
  <c r="B3" i="1"/>
  <c r="B54" i="6" s="1"/>
  <c r="D27" i="1"/>
  <c r="D28" i="1" s="1"/>
  <c r="C193" i="6" s="1"/>
  <c r="D24" i="1"/>
  <c r="C189" i="6" s="1"/>
  <c r="D21" i="1"/>
  <c r="C186" i="6" s="1"/>
  <c r="D14" i="1"/>
  <c r="D15" i="1" s="1"/>
  <c r="C40" i="6" s="1"/>
  <c r="D11" i="1"/>
  <c r="C36" i="6" s="1"/>
  <c r="D8" i="1"/>
  <c r="C33" i="6" s="1"/>
  <c r="B65" i="2"/>
  <c r="B64" i="2"/>
  <c r="B63" i="2"/>
  <c r="B60" i="2"/>
  <c r="B59" i="2"/>
  <c r="B58" i="2"/>
  <c r="B55" i="2"/>
  <c r="B54" i="2"/>
  <c r="B53" i="2"/>
  <c r="B50" i="2"/>
  <c r="B49" i="2"/>
  <c r="B45" i="2"/>
  <c r="B44" i="2"/>
  <c r="B43" i="2"/>
  <c r="B40" i="2"/>
  <c r="B39" i="2"/>
  <c r="B37" i="6" l="1"/>
  <c r="B61" i="6"/>
  <c r="B34" i="6"/>
  <c r="B58" i="6"/>
  <c r="B35" i="6"/>
  <c r="B59" i="6"/>
  <c r="E7" i="5"/>
  <c r="C1157" i="6" s="1"/>
  <c r="C207" i="6"/>
  <c r="B207" i="6"/>
  <c r="E11" i="5"/>
  <c r="C1161" i="6" s="1"/>
  <c r="E8" i="5"/>
  <c r="C1158" i="6" s="1"/>
  <c r="C1163" i="6"/>
  <c r="E13" i="4"/>
  <c r="C1153" i="6" s="1"/>
  <c r="C1155" i="6"/>
  <c r="E3" i="4"/>
  <c r="C1143" i="6" s="1"/>
  <c r="B1042" i="6"/>
  <c r="B1054" i="6"/>
  <c r="D1163" i="6"/>
  <c r="D1155" i="6"/>
  <c r="D17" i="4" s="1"/>
  <c r="B1015" i="6"/>
  <c r="B1014" i="6"/>
  <c r="B1017" i="6"/>
  <c r="B1016" i="6"/>
  <c r="B1018" i="6"/>
  <c r="B1019" i="6"/>
  <c r="B888" i="6"/>
  <c r="B889" i="6"/>
  <c r="B885" i="6"/>
  <c r="B884" i="6"/>
  <c r="B887" i="6"/>
  <c r="B886" i="6"/>
  <c r="B755" i="6"/>
  <c r="B754" i="6"/>
  <c r="B758" i="6"/>
  <c r="B759" i="6"/>
  <c r="B757" i="6"/>
  <c r="B756" i="6"/>
  <c r="B617" i="6"/>
  <c r="B616" i="6"/>
  <c r="B614" i="6"/>
  <c r="B615" i="6"/>
  <c r="B471" i="6"/>
  <c r="B470" i="6"/>
  <c r="B473" i="6"/>
  <c r="B472" i="6"/>
  <c r="B474" i="6"/>
  <c r="B475" i="6"/>
  <c r="B330" i="6"/>
  <c r="B331" i="6"/>
  <c r="B333" i="6"/>
  <c r="B332" i="6"/>
  <c r="C487" i="6"/>
  <c r="C345" i="6"/>
  <c r="C192" i="6"/>
  <c r="C39" i="6"/>
  <c r="V12" i="1"/>
  <c r="C142" i="6"/>
  <c r="B187" i="6"/>
  <c r="B47" i="6"/>
  <c r="B70" i="6"/>
  <c r="B223" i="6"/>
  <c r="B200" i="6"/>
  <c r="B899" i="6"/>
  <c r="B924" i="6"/>
  <c r="B912" i="6"/>
  <c r="B910" i="6"/>
  <c r="B897" i="6"/>
  <c r="B922" i="6"/>
  <c r="B195" i="6"/>
  <c r="B218" i="6"/>
  <c r="B188" i="6"/>
  <c r="B71" i="6"/>
  <c r="B48" i="6"/>
  <c r="B224" i="6"/>
  <c r="B201" i="6"/>
  <c r="B503" i="6"/>
  <c r="B491" i="6"/>
  <c r="B478" i="6"/>
  <c r="B368" i="6"/>
  <c r="B356" i="6"/>
  <c r="B343" i="6"/>
  <c r="B792" i="6"/>
  <c r="B767" i="6"/>
  <c r="B780" i="6"/>
  <c r="B65" i="6"/>
  <c r="B42" i="6"/>
  <c r="B226" i="6"/>
  <c r="B73" i="6"/>
  <c r="B50" i="6"/>
  <c r="B203" i="6"/>
  <c r="B190" i="6"/>
  <c r="B220" i="6"/>
  <c r="B67" i="6"/>
  <c r="B197" i="6"/>
  <c r="B184" i="6"/>
  <c r="B44" i="6"/>
  <c r="B361" i="6"/>
  <c r="B349" i="6"/>
  <c r="B336" i="6"/>
  <c r="B504" i="6"/>
  <c r="B492" i="6"/>
  <c r="B479" i="6"/>
  <c r="B1052" i="6"/>
  <c r="B1040" i="6"/>
  <c r="B1027" i="6"/>
  <c r="B641" i="6"/>
  <c r="B628" i="6"/>
  <c r="B653" i="6"/>
  <c r="B779" i="6"/>
  <c r="B766" i="6"/>
  <c r="B791" i="6"/>
  <c r="B482" i="6"/>
  <c r="B507" i="6"/>
  <c r="B495" i="6"/>
  <c r="B795" i="6"/>
  <c r="B783" i="6"/>
  <c r="B770" i="6"/>
  <c r="B219" i="6"/>
  <c r="B196" i="6"/>
  <c r="B43" i="6"/>
  <c r="B183" i="6"/>
  <c r="B66" i="6"/>
  <c r="B483" i="6"/>
  <c r="B508" i="6"/>
  <c r="B496" i="6"/>
  <c r="B900" i="6"/>
  <c r="B925" i="6"/>
  <c r="B913" i="6"/>
  <c r="B227" i="6"/>
  <c r="B51" i="6"/>
  <c r="B191" i="6"/>
  <c r="B204" i="6"/>
  <c r="B74" i="6"/>
  <c r="B649" i="6"/>
  <c r="B637" i="6"/>
  <c r="B624" i="6"/>
  <c r="T14" i="1"/>
  <c r="W14" i="1" s="1"/>
  <c r="B640" i="6"/>
  <c r="B627" i="6"/>
  <c r="B652" i="6"/>
  <c r="B341" i="6"/>
  <c r="B366" i="6"/>
  <c r="B354" i="6"/>
  <c r="B369" i="6"/>
  <c r="B357" i="6"/>
  <c r="B344" i="6"/>
  <c r="B1026" i="6"/>
  <c r="B1039" i="6"/>
  <c r="B1051" i="6"/>
  <c r="B1043" i="6"/>
  <c r="B1030" i="6"/>
  <c r="B1055" i="6"/>
  <c r="B362" i="6"/>
  <c r="B350" i="6"/>
  <c r="B337" i="6"/>
  <c r="V13" i="1"/>
  <c r="P14" i="1"/>
  <c r="V14" i="1" s="1"/>
  <c r="B510" i="6"/>
  <c r="B498" i="6"/>
  <c r="B485" i="6"/>
  <c r="B340" i="6"/>
  <c r="B353" i="6"/>
  <c r="B365" i="6"/>
  <c r="B650" i="6"/>
  <c r="B638" i="6"/>
  <c r="B625" i="6"/>
  <c r="B769" i="6"/>
  <c r="B794" i="6"/>
  <c r="B782" i="6"/>
  <c r="B511" i="6"/>
  <c r="B499" i="6"/>
  <c r="B486" i="6"/>
  <c r="B147" i="6"/>
  <c r="B133" i="6"/>
  <c r="C2" i="6"/>
  <c r="D15" i="6"/>
  <c r="D14" i="6"/>
  <c r="D16" i="6"/>
  <c r="G16" i="6" s="1"/>
  <c r="F17" i="2" s="1"/>
  <c r="G17" i="2" s="1"/>
  <c r="D13" i="6"/>
  <c r="D12" i="6"/>
  <c r="D10" i="6"/>
  <c r="D11" i="6"/>
  <c r="D6" i="6"/>
  <c r="D8" i="6"/>
  <c r="D5" i="6"/>
  <c r="D9" i="6"/>
  <c r="D4" i="6"/>
  <c r="D7" i="6"/>
  <c r="B119" i="6"/>
  <c r="B105" i="6"/>
  <c r="B91" i="6"/>
  <c r="W12" i="1"/>
  <c r="E10" i="5"/>
  <c r="C1160" i="6" s="1"/>
  <c r="E9" i="5"/>
  <c r="E4" i="4"/>
  <c r="C1144" i="6" s="1"/>
  <c r="E5" i="4"/>
  <c r="C1145" i="6" s="1"/>
  <c r="E6" i="4"/>
  <c r="C1146" i="6" s="1"/>
  <c r="E7" i="4"/>
  <c r="C1147" i="6" s="1"/>
  <c r="E11" i="4"/>
  <c r="C1151" i="6" s="1"/>
  <c r="E8" i="4"/>
  <c r="C1148" i="6" s="1"/>
  <c r="E12" i="4"/>
  <c r="C1152" i="6" s="1"/>
  <c r="E9" i="4"/>
  <c r="C1149" i="6" s="1"/>
  <c r="E10" i="4"/>
  <c r="C1150" i="6" s="1"/>
  <c r="G12" i="6" l="1"/>
  <c r="F13" i="2" s="1"/>
  <c r="G13" i="2" s="1"/>
  <c r="F12" i="5"/>
  <c r="G12" i="5" s="1"/>
  <c r="H12" i="5" s="1"/>
  <c r="E1155" i="6"/>
  <c r="E17" i="4" s="1"/>
  <c r="F17" i="4" s="1"/>
  <c r="E1163" i="6"/>
  <c r="E12" i="5"/>
  <c r="C1162" i="6" s="1"/>
  <c r="C1159" i="6"/>
  <c r="F14" i="6"/>
  <c r="E15" i="2" s="1"/>
  <c r="F15" i="6"/>
  <c r="E16" i="2" s="1"/>
  <c r="F7" i="6"/>
  <c r="E8" i="2" s="1"/>
  <c r="F13" i="6"/>
  <c r="E14" i="2" s="1"/>
  <c r="F6" i="6"/>
  <c r="E7" i="2" s="1"/>
  <c r="F11" i="6"/>
  <c r="E12" i="2" s="1"/>
  <c r="F10" i="6"/>
  <c r="E11" i="2" s="1"/>
  <c r="F4" i="6"/>
  <c r="E5" i="2" s="1"/>
  <c r="F9" i="6"/>
  <c r="E10" i="2" s="1"/>
  <c r="F5" i="6"/>
  <c r="E6" i="2" s="1"/>
  <c r="F8" i="6"/>
  <c r="E9" i="2" s="1"/>
  <c r="E14" i="4"/>
  <c r="C1154" i="6" s="1"/>
  <c r="H9" i="6" l="1"/>
  <c r="G9" i="6"/>
  <c r="F10" i="2" s="1"/>
  <c r="G10" i="2" s="1"/>
  <c r="H10" i="6"/>
  <c r="G10" i="6"/>
  <c r="F11" i="2" s="1"/>
  <c r="G11" i="2" s="1"/>
  <c r="H7" i="6"/>
  <c r="G7" i="6"/>
  <c r="F8" i="2" s="1"/>
  <c r="G8" i="2" s="1"/>
  <c r="G13" i="6"/>
  <c r="F14" i="2" s="1"/>
  <c r="G14" i="2" s="1"/>
  <c r="H6" i="6"/>
  <c r="G6" i="6"/>
  <c r="F7" i="2" s="1"/>
  <c r="G7" i="2" s="1"/>
  <c r="H4" i="6"/>
  <c r="G4" i="6"/>
  <c r="F5" i="2" s="1"/>
  <c r="G5" i="2" s="1"/>
  <c r="H11" i="6"/>
  <c r="G11" i="6"/>
  <c r="F12" i="2" s="1"/>
  <c r="G12" i="2" s="1"/>
  <c r="H8" i="6"/>
  <c r="G8" i="6"/>
  <c r="F9" i="2" s="1"/>
  <c r="G9" i="2" s="1"/>
  <c r="G15" i="6"/>
  <c r="F16" i="2" s="1"/>
  <c r="G16" i="2" s="1"/>
  <c r="H5" i="6"/>
  <c r="G5" i="6"/>
  <c r="F6" i="2" s="1"/>
  <c r="G6" i="2" s="1"/>
  <c r="G14" i="6"/>
  <c r="F15" i="2" s="1"/>
  <c r="G15" i="2" s="1"/>
  <c r="H13" i="6"/>
  <c r="F16" i="6"/>
  <c r="H15" i="6"/>
  <c r="H14" i="6"/>
  <c r="F12" i="6"/>
  <c r="H12" i="6" l="1"/>
  <c r="E13" i="2"/>
  <c r="H16" i="6"/>
  <c r="E17" i="2"/>
</calcChain>
</file>

<file path=xl/sharedStrings.xml><?xml version="1.0" encoding="utf-8"?>
<sst xmlns="http://schemas.openxmlformats.org/spreadsheetml/2006/main" count="2132" uniqueCount="216">
  <si>
    <t>Carrier Name</t>
  </si>
  <si>
    <t>Submission Date</t>
  </si>
  <si>
    <t>Enter text information</t>
  </si>
  <si>
    <t>Start Date MM/YYYY</t>
  </si>
  <si>
    <t>End Date MM/YYYY</t>
  </si>
  <si>
    <t>Phase</t>
  </si>
  <si>
    <t>Target Rate</t>
  </si>
  <si>
    <t>Actual Rate</t>
  </si>
  <si>
    <t xml:space="preserve"> </t>
  </si>
  <si>
    <t>Rural</t>
  </si>
  <si>
    <t>Whole Population</t>
  </si>
  <si>
    <t>AIAN</t>
  </si>
  <si>
    <t>Asian</t>
  </si>
  <si>
    <t>White</t>
  </si>
  <si>
    <t>Multi-Race</t>
  </si>
  <si>
    <t>Other</t>
  </si>
  <si>
    <t>Race Not Provided</t>
  </si>
  <si>
    <t>Hispanic</t>
  </si>
  <si>
    <t>Not Hispanic</t>
  </si>
  <si>
    <t>Ethnicity Not Provided</t>
  </si>
  <si>
    <t>Basic Information</t>
  </si>
  <si>
    <t>Measures by Race</t>
  </si>
  <si>
    <t>Measures by Ethnicity</t>
  </si>
  <si>
    <t>Race Total Verification</t>
  </si>
  <si>
    <t>Ethnicity Total Verification</t>
  </si>
  <si>
    <t>APM Category</t>
  </si>
  <si>
    <t>APM Subcategory</t>
  </si>
  <si>
    <t xml:space="preserve">Strategy </t>
  </si>
  <si>
    <t>Payment Amount</t>
  </si>
  <si>
    <t>% of Total</t>
  </si>
  <si>
    <t>1
FFS - No Link to Quality</t>
  </si>
  <si>
    <t xml:space="preserve">Fee-for-Service                                                   </t>
  </si>
  <si>
    <t>2
FFS - Link to Quality</t>
  </si>
  <si>
    <t>2A</t>
  </si>
  <si>
    <t xml:space="preserve">Foundational Payments for Infrastructure &amp; Operations                               </t>
  </si>
  <si>
    <t>2B</t>
  </si>
  <si>
    <t xml:space="preserve">Pay for Reporting                                               </t>
  </si>
  <si>
    <t>2C</t>
  </si>
  <si>
    <t xml:space="preserve">Rewards for Performance                              </t>
  </si>
  <si>
    <t>3
APMs built on FFS Architecture</t>
  </si>
  <si>
    <t>3A</t>
  </si>
  <si>
    <t xml:space="preserve">APMs with Upside Gainsharing                                          </t>
  </si>
  <si>
    <t>3B</t>
  </si>
  <si>
    <t xml:space="preserve">APMs with Upside Gainsharing and Downside Risk                                                                    </t>
  </si>
  <si>
    <t>3N</t>
  </si>
  <si>
    <t>Risk-based payments - not linked to quality</t>
  </si>
  <si>
    <t>4
Population-Based Payment</t>
  </si>
  <si>
    <t>4A</t>
  </si>
  <si>
    <t xml:space="preserve">Condition-Specific Population-Based Payment                                                                   </t>
  </si>
  <si>
    <t>4B</t>
  </si>
  <si>
    <t xml:space="preserve">Comprehensive Population-Based Payment                                                                   </t>
  </si>
  <si>
    <t>4C</t>
  </si>
  <si>
    <t>Integrated finance and delivery systems</t>
  </si>
  <si>
    <t>4N</t>
  </si>
  <si>
    <t>Capitated payments - not linked to quality</t>
  </si>
  <si>
    <t>Total Annual Payments</t>
  </si>
  <si>
    <t xml:space="preserve">Instructions: Please enter values only in the green shaded boxes. There are formulas in the blue shaded boxes to do calculations. The sheet has formulas to calculate your results. For your rates, please check that the result makes sense (is less than or equal to 100%). </t>
  </si>
  <si>
    <t>Count</t>
  </si>
  <si>
    <t>Percentage (%)</t>
  </si>
  <si>
    <t>Customer Selected PCP</t>
  </si>
  <si>
    <t>Customer was Assigned PCP by plan</t>
  </si>
  <si>
    <t>Customers can be attributed to PCP by plan via a claims-based method (Please do not include customers who selected or were assigned PCP.)</t>
  </si>
  <si>
    <t>Customers without PCP assignment/selection/attribution</t>
  </si>
  <si>
    <t>Total with PCP relationship</t>
  </si>
  <si>
    <t>Total</t>
  </si>
  <si>
    <t>Explain the information source for primary care clinician data,  the date is the data pulled from, and if it is cumulative or point-in-time.</t>
  </si>
  <si>
    <t>If attribution is used, please describe claims-based attribution method</t>
  </si>
  <si>
    <t>Summary for Carrier:</t>
  </si>
  <si>
    <t>HIOS</t>
  </si>
  <si>
    <t>Requested  Basic information</t>
  </si>
  <si>
    <t>Tab 1 General population</t>
  </si>
  <si>
    <t>Tab 1 Rural Population</t>
  </si>
  <si>
    <t>Rural vs Urban Information</t>
  </si>
  <si>
    <t>Measures</t>
  </si>
  <si>
    <t>Note: enter up to 30, sort into alphabetical order</t>
  </si>
  <si>
    <t>Used on Tab 0, measure names</t>
  </si>
  <si>
    <t>None</t>
  </si>
  <si>
    <t>Used on Tab 0, Phase</t>
  </si>
  <si>
    <t>Phase or Component Name</t>
  </si>
  <si>
    <t>Note: enter one only</t>
  </si>
  <si>
    <t>Used in form wording measure line 2</t>
  </si>
  <si>
    <t>Sampling Method</t>
  </si>
  <si>
    <t>Hybrid</t>
  </si>
  <si>
    <t>Premera</t>
  </si>
  <si>
    <t>CHPW</t>
  </si>
  <si>
    <t>Note: enter up to 20, sort into alpha order</t>
  </si>
  <si>
    <t>Tab 0, demographic lookup</t>
  </si>
  <si>
    <t>Phase or Component</t>
  </si>
  <si>
    <t>Measurement Type</t>
  </si>
  <si>
    <t xml:space="preserve">Urban </t>
  </si>
  <si>
    <t>Black/ African American</t>
  </si>
  <si>
    <t>Hawaiian/ Pacific Islander</t>
  </si>
  <si>
    <t>Carriers</t>
  </si>
  <si>
    <t>ASIAN</t>
  </si>
  <si>
    <t>BLACK/AFRICAN AMERICAN</t>
  </si>
  <si>
    <t>HAWAIIAN</t>
  </si>
  <si>
    <t>MULTI-RACE</t>
  </si>
  <si>
    <t>NOT PROVIDED</t>
  </si>
  <si>
    <t>OTHER</t>
  </si>
  <si>
    <t>PACIFIC ISLANDER</t>
  </si>
  <si>
    <t>WHITE</t>
  </si>
  <si>
    <t>HISPANIC</t>
  </si>
  <si>
    <t>NOT HISPANIC</t>
  </si>
  <si>
    <t>NOT REPORTED</t>
  </si>
  <si>
    <t>Denominator</t>
  </si>
  <si>
    <t>BridgeSpan</t>
  </si>
  <si>
    <t>Coordinated Care Corporation</t>
  </si>
  <si>
    <t>Kaiser Northwest</t>
  </si>
  <si>
    <t>Kaiser WA</t>
  </si>
  <si>
    <t>LifeWise WA</t>
  </si>
  <si>
    <t>Molina</t>
  </si>
  <si>
    <t>Regence BlueCross BlueShield of OR</t>
  </si>
  <si>
    <t>Regence BlueShield</t>
  </si>
  <si>
    <t>UnitedHealthcare of OR</t>
  </si>
  <si>
    <t>Grand Total</t>
  </si>
  <si>
    <t>Denominator Baseline</t>
  </si>
  <si>
    <t>Numerator Baseline</t>
  </si>
  <si>
    <t>Numerator f/u 1</t>
  </si>
  <si>
    <t>Denominator f/u 2</t>
  </si>
  <si>
    <t>Denominator f/u 1</t>
  </si>
  <si>
    <t>Numerator f/u 2</t>
  </si>
  <si>
    <t>General Population by Race</t>
  </si>
  <si>
    <t>Tab 1 Urban Population</t>
  </si>
  <si>
    <t>Carrier Name and HIOS</t>
  </si>
  <si>
    <t>Carrier General Information</t>
  </si>
  <si>
    <t xml:space="preserve">Measure One Name </t>
  </si>
  <si>
    <t>Verification comparison</t>
  </si>
  <si>
    <t>Carrier %</t>
  </si>
  <si>
    <t>HBE %</t>
  </si>
  <si>
    <t>Not Provided</t>
  </si>
  <si>
    <t>Tab 1 Measure Population by Race</t>
  </si>
  <si>
    <t>Cond Formatting for Column C</t>
  </si>
  <si>
    <t>Measure One</t>
  </si>
  <si>
    <t>Measure Two</t>
  </si>
  <si>
    <t>Measure Three</t>
  </si>
  <si>
    <t xml:space="preserve">Measure Two Name </t>
  </si>
  <si>
    <t xml:space="preserve">Measure Three Name </t>
  </si>
  <si>
    <t>Measure Four</t>
  </si>
  <si>
    <t xml:space="preserve">Measure Four Name </t>
  </si>
  <si>
    <t>Measure Five</t>
  </si>
  <si>
    <t>Measure Six</t>
  </si>
  <si>
    <t xml:space="preserve">Measure Six Name </t>
  </si>
  <si>
    <t xml:space="preserve">Measure Five Name </t>
  </si>
  <si>
    <t>Measure Seven</t>
  </si>
  <si>
    <t xml:space="preserve">Measure Seven Name </t>
  </si>
  <si>
    <t>Measure Eight</t>
  </si>
  <si>
    <t xml:space="preserve">Measure Eight Name </t>
  </si>
  <si>
    <t>Tab 2 Paying for Value</t>
  </si>
  <si>
    <t>Verification</t>
  </si>
  <si>
    <t>Tab 3 Primary Care</t>
  </si>
  <si>
    <t>Total Individual Market Claims</t>
  </si>
  <si>
    <t>Wellpoint</t>
  </si>
  <si>
    <t>OIC Financial Report</t>
  </si>
  <si>
    <t>51-75 Years</t>
  </si>
  <si>
    <t>46-50 Years</t>
  </si>
  <si>
    <t>PCP Engagement</t>
  </si>
  <si>
    <t>Adult Access to Preventive Care</t>
  </si>
  <si>
    <t>Progress to Target</t>
  </si>
  <si>
    <t>Measure 1a Name</t>
  </si>
  <si>
    <t>Measure 1b Name</t>
  </si>
  <si>
    <t>Measure 1c Name</t>
  </si>
  <si>
    <t>Measure 2a Name</t>
  </si>
  <si>
    <t>Measure 2b Name</t>
  </si>
  <si>
    <t>Measure 2c Name</t>
  </si>
  <si>
    <t>Measure 3a Name</t>
  </si>
  <si>
    <t>Measure 3b Name</t>
  </si>
  <si>
    <t>Measure 3c Name</t>
  </si>
  <si>
    <t>Total Population</t>
  </si>
  <si>
    <t>% difference</t>
  </si>
  <si>
    <t>Administrative</t>
  </si>
  <si>
    <t>checking numerators</t>
  </si>
  <si>
    <t>checking denominators</t>
  </si>
  <si>
    <t>Race</t>
  </si>
  <si>
    <t>Ethnicity</t>
  </si>
  <si>
    <t>General Population by Race/Ethnicity</t>
  </si>
  <si>
    <t>% Carrier Collected Data</t>
  </si>
  <si>
    <t xml:space="preserve">Carrier Collected Race/Ethnicity Data: Please enter the counts of the issuer’s known race and/or ethnicity data (do not include "race not provided" and "ethnicity not provided"  which comes from sources other than the 834 enrollment file from WAHBE. </t>
  </si>
  <si>
    <t>REFERENCE: Urban Calculated Population minus Rural</t>
  </si>
  <si>
    <t>Carrier -HBE</t>
  </si>
  <si>
    <t xml:space="preserve"> Instructions: Please enter values only in the green shaded boxes. There are formulas in the blue shaded boxes to do calculations. The sheet has formulas to calculate your results. Red font indicates an error.</t>
  </si>
  <si>
    <t xml:space="preserve"> Instructions: Please enter values only in the green shaded boxes. There are formulas in the blue shaded boxes to do calculations. The sheet has formulas to calculate your results. Red font indicates an error. </t>
  </si>
  <si>
    <t>ECDS</t>
  </si>
  <si>
    <t>HBE Spring Enrt 2025</t>
  </si>
  <si>
    <t>Instructions: Please provide the number and proportion of On-Exchange enrollees who have a relationship with primary care clinician. For ease of validation, HBE recommends carriers provide point in time data from March 2026. Please only include the On-Exchange population in the reporting for that Issuer’s HIOS ID.</t>
  </si>
  <si>
    <t>Race and Ethnicity % Carrier collected</t>
  </si>
  <si>
    <t>Tab 1 Urban Population (if separate)</t>
  </si>
  <si>
    <t>Tab 1 Urban Population (if subtracted)</t>
  </si>
  <si>
    <t>Cervical cancer screening rates by subpopulation</t>
  </si>
  <si>
    <t>If target met, new target</t>
  </si>
  <si>
    <t>Total $</t>
  </si>
  <si>
    <t>% difference from OIC report</t>
  </si>
  <si>
    <t>Verification against OIC financial report</t>
  </si>
  <si>
    <t>Validation</t>
  </si>
  <si>
    <t>Carrier - WAHBE</t>
  </si>
  <si>
    <t>%</t>
  </si>
  <si>
    <t>WAHBE Spring Enrollment report %</t>
  </si>
  <si>
    <t>WAHBE Spring Enrollment report Total</t>
  </si>
  <si>
    <t>Carrier - WAHBE % difference</t>
  </si>
  <si>
    <t>Re-checkdata will appear if there is greater than 10% variation in total payments from OIC Financial report. If Re-checkdata appears  and data has been re-checked, please explain reason for variance.</t>
  </si>
  <si>
    <t>Re-checkdata will appear if there is greater than 5% variation in population breakdowns from WAHBE spring enrollment report. If Re-checkdata appears and data has been re-checked, please explain reason for variance</t>
  </si>
  <si>
    <t>Re-checkdata will appear if there is greater than 5% variation in population breakdowns from WAHBE spring enrollment report. If Re-checkdata appears and data has been re-checked, please explain reason for variance.</t>
  </si>
  <si>
    <t>52-74 Years</t>
  </si>
  <si>
    <t>42-51 Years</t>
  </si>
  <si>
    <t>Cervical Cancer Screening (CCS-E)</t>
  </si>
  <si>
    <t>Colorectal Cancer Screening (COL-E)</t>
  </si>
  <si>
    <t>Breast Cancer Screening (BCS-E)</t>
  </si>
  <si>
    <t>Controlling High Blood Pressure (CBP)</t>
  </si>
  <si>
    <t>Blood Pressure Control (BPC-E)</t>
  </si>
  <si>
    <t>Eye Exam for Patients with Diabetes (EED)</t>
  </si>
  <si>
    <t>Plan All-Cause Readmissions (PCR)</t>
  </si>
  <si>
    <t>Target Rate (autopopulates from BCS-E 52-74 years)</t>
  </si>
  <si>
    <t>Target Rate (autopopulates from CBP)</t>
  </si>
  <si>
    <t>Breast cancer screening rates (42-51) by subpopulation</t>
  </si>
  <si>
    <t>Breast Cancer screening (BCS-E) 52-74 Years rates by subgroup</t>
  </si>
  <si>
    <t>Controlling High blood pressure (CBP) sub group rates</t>
  </si>
  <si>
    <t>Blood Pressure Control (BPE) sub group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</si>
</sst>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yy;@"/>
    <numFmt numFmtId="165" formatCode="0.0%"/>
    <numFmt numFmtId="166" formatCode="_(&quot;$&quot;* #,##0_);_(&quot;$&quot;* \(#,##0\);_(&quot;$&quot;* &quot;-&quot;??_);_(@_)"/>
    <numFmt numFmtId="167" formatCode="_(* #,##0_);_(* \(#,##0\);_(* &quot;-&quot;??_);_(@_)"/>
  </numFmts>
  <fonts count="18" x14ac:knownFonts="1">
    <font>
      <sz val="11"/>
      <color theme="1"/>
      <name val="Aptos Narrow"/>
      <family val="2"/>
      <scheme val="minor"/>
    </font>
    <font>
      <sz val="11"/>
      <color theme="1"/>
      <name val="Aptos Narrow"/>
      <family val="2"/>
      <scheme val="minor"/>
    </font>
    <font>
      <b/>
      <sz val="11"/>
      <name val="Aptos Narrow"/>
      <family val="2"/>
      <scheme val="minor"/>
    </font>
    <font>
      <b/>
      <sz val="10"/>
      <name val="Aptos Narrow"/>
      <family val="2"/>
      <scheme val="minor"/>
    </font>
    <font>
      <b/>
      <sz val="10"/>
      <color rgb="FF000000"/>
      <name val="Aptos Narrow"/>
      <family val="2"/>
      <scheme val="minor"/>
    </font>
    <font>
      <sz val="10"/>
      <color indexed="64"/>
      <name val="Arial"/>
      <family val="2"/>
    </font>
    <font>
      <sz val="11"/>
      <name val="Calibri"/>
      <family val="2"/>
    </font>
    <font>
      <sz val="10"/>
      <name val="Arial"/>
      <family val="2"/>
    </font>
    <font>
      <sz val="11"/>
      <color rgb="FF000000"/>
      <name val="Aptos Narrow"/>
      <family val="2"/>
      <scheme val="minor"/>
    </font>
    <font>
      <sz val="10"/>
      <color indexed="8"/>
      <name val="Arial"/>
      <family val="2"/>
    </font>
    <font>
      <sz val="9"/>
      <color theme="1"/>
      <name val="Aptos Narrow"/>
      <family val="2"/>
      <scheme val="minor"/>
    </font>
    <font>
      <sz val="9"/>
      <name val="Segoe UI"/>
      <family val="2"/>
    </font>
    <font>
      <b/>
      <sz val="11"/>
      <color rgb="FFFA7D00"/>
      <name val="Aptos Narrow"/>
      <family val="2"/>
      <scheme val="minor"/>
    </font>
    <font>
      <sz val="11"/>
      <color rgb="FFFF0000"/>
      <name val="Aptos Narrow"/>
      <family val="2"/>
      <scheme val="minor"/>
    </font>
    <font>
      <b/>
      <sz val="11"/>
      <color theme="1"/>
      <name val="Aptos Narrow"/>
      <family val="2"/>
      <scheme val="minor"/>
    </font>
    <font>
      <b/>
      <sz val="14"/>
      <color theme="1"/>
      <name val="Aptos Narrow"/>
      <family val="2"/>
      <scheme val="minor"/>
    </font>
    <font>
      <sz val="11"/>
      <name val="Aptos Narrow"/>
      <family val="2"/>
      <scheme val="minor"/>
    </font>
    <font>
      <sz val="11"/>
      <color theme="0"/>
      <name val="Aptos Narrow"/>
      <family val="2"/>
      <scheme val="minor"/>
    </font>
  </fonts>
  <fills count="18">
    <fill>
      <patternFill patternType="none"/>
    </fill>
    <fill>
      <patternFill patternType="gray125"/>
    </fill>
    <fill>
      <patternFill patternType="solid">
        <fgColor theme="3" tint="0.89999084444715716"/>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34998626667073579"/>
        <bgColor rgb="FF000000"/>
      </patternFill>
    </fill>
    <fill>
      <patternFill patternType="solid">
        <fgColor theme="9" tint="0.59999389629810485"/>
        <bgColor indexed="64"/>
      </patternFill>
    </fill>
    <fill>
      <patternFill patternType="solid">
        <fgColor theme="2" tint="-9.9978637043366805E-2"/>
        <bgColor rgb="FF000000"/>
      </patternFill>
    </fill>
    <fill>
      <patternFill patternType="solid">
        <fgColor theme="0"/>
        <bgColor indexed="64"/>
      </patternFill>
    </fill>
    <fill>
      <patternFill patternType="solid">
        <fgColor rgb="FFFFC000"/>
        <bgColor indexed="64"/>
      </patternFill>
    </fill>
    <fill>
      <patternFill patternType="solid">
        <fgColor rgb="FFF2F2F2"/>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14999847407452621"/>
        <bgColor rgb="FF000000"/>
      </patternFill>
    </fill>
    <fill>
      <patternFill patternType="solid">
        <fgColor rgb="FFDAF2D0"/>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rgb="FF7F7F7F"/>
      </left>
      <right style="thin">
        <color rgb="FF7F7F7F"/>
      </right>
      <top/>
      <bottom style="thin">
        <color rgb="FF7F7F7F"/>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rgb="FF7F7F7F"/>
      </left>
      <right style="thin">
        <color rgb="FF7F7F7F"/>
      </right>
      <top style="thin">
        <color rgb="FF7F7F7F"/>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2">
    <xf numFmtId="0" fontId="0" fillId="0" borderId="0"/>
    <xf numFmtId="9" fontId="1" fillId="0" borderId="0" applyFont="0" applyFill="0" applyBorder="0" applyAlignment="0" applyProtection="0"/>
    <xf numFmtId="0" fontId="5" fillId="0" borderId="0"/>
    <xf numFmtId="0" fontId="7" fillId="0" borderId="0"/>
    <xf numFmtId="0" fontId="8" fillId="0" borderId="0"/>
    <xf numFmtId="0" fontId="9" fillId="0" borderId="0">
      <alignment vertical="top"/>
    </xf>
    <xf numFmtId="0" fontId="10" fillId="0" borderId="0"/>
    <xf numFmtId="0" fontId="6" fillId="0" borderId="0"/>
    <xf numFmtId="0" fontId="11" fillId="0" borderId="0"/>
    <xf numFmtId="0" fontId="12" fillId="10" borderId="26" applyNumberFormat="0" applyAlignment="0" applyProtection="0"/>
    <xf numFmtId="44" fontId="1" fillId="0" borderId="0" applyFont="0" applyFill="0" applyBorder="0" applyAlignment="0" applyProtection="0"/>
    <xf numFmtId="43" fontId="1" fillId="0" borderId="0" applyFont="0" applyFill="0" applyBorder="0" applyAlignment="0" applyProtection="0"/>
  </cellStyleXfs>
  <cellXfs count="201">
    <xf numFmtId="0" fontId="0" fillId="0" borderId="0" xfId="0"/>
    <xf numFmtId="0" fontId="0" fillId="3" borderId="0" xfId="0" applyFill="1"/>
    <xf numFmtId="164" fontId="0" fillId="0" borderId="0" xfId="0" applyNumberFormat="1"/>
    <xf numFmtId="9" fontId="0" fillId="0" borderId="0" xfId="1" applyFont="1"/>
    <xf numFmtId="10" fontId="0" fillId="0" borderId="0" xfId="1" applyNumberFormat="1" applyFont="1"/>
    <xf numFmtId="0" fontId="0" fillId="4" borderId="0" xfId="0" applyFill="1"/>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4" xfId="0" applyBorder="1"/>
    <xf numFmtId="0" fontId="0" fillId="0" borderId="9" xfId="0" applyBorder="1" applyAlignment="1">
      <alignment horizontal="center" vertical="center" wrapText="1"/>
    </xf>
    <xf numFmtId="0" fontId="0" fillId="0" borderId="9" xfId="0" applyBorder="1"/>
    <xf numFmtId="0" fontId="4" fillId="0" borderId="17" xfId="0" applyFont="1" applyBorder="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center" vertical="center" wrapText="1"/>
    </xf>
    <xf numFmtId="0" fontId="4" fillId="0" borderId="20" xfId="0" applyFont="1" applyBorder="1" applyAlignment="1">
      <alignment horizontal="left" vertical="center" wrapText="1"/>
    </xf>
    <xf numFmtId="0" fontId="4" fillId="0" borderId="21" xfId="0" applyFont="1" applyBorder="1" applyAlignment="1">
      <alignment horizontal="center" vertical="center" wrapText="1"/>
    </xf>
    <xf numFmtId="0" fontId="4" fillId="0" borderId="15"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left" vertical="center" wrapText="1"/>
    </xf>
    <xf numFmtId="0" fontId="4" fillId="0" borderId="13"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left" vertical="center" wrapText="1"/>
    </xf>
    <xf numFmtId="0" fontId="0" fillId="0" borderId="1" xfId="0" applyBorder="1"/>
    <xf numFmtId="0" fontId="0" fillId="0" borderId="1" xfId="0" applyBorder="1" applyAlignment="1">
      <alignment horizontal="center" wrapText="1"/>
    </xf>
    <xf numFmtId="0" fontId="0" fillId="0" borderId="1" xfId="0" applyBorder="1" applyAlignment="1">
      <alignment wrapText="1"/>
    </xf>
    <xf numFmtId="0" fontId="0" fillId="0" borderId="0" xfId="1" applyNumberFormat="1" applyFont="1" applyFill="1" applyBorder="1"/>
    <xf numFmtId="9" fontId="0" fillId="0" borderId="0" xfId="1" applyFont="1" applyFill="1" applyBorder="1"/>
    <xf numFmtId="0" fontId="0" fillId="9" borderId="0" xfId="0" applyFill="1"/>
    <xf numFmtId="0" fontId="0" fillId="0" borderId="0" xfId="0" applyAlignment="1">
      <alignment horizontal="center" vertical="center"/>
    </xf>
    <xf numFmtId="0" fontId="13" fillId="0" borderId="0" xfId="0" applyFont="1"/>
    <xf numFmtId="0" fontId="14" fillId="3" borderId="0" xfId="0" applyFont="1" applyFill="1" applyAlignment="1">
      <alignment horizontal="center"/>
    </xf>
    <xf numFmtId="0" fontId="13" fillId="0" borderId="0" xfId="0" applyFont="1" applyAlignment="1">
      <alignment horizontal="center" vertical="center"/>
    </xf>
    <xf numFmtId="0" fontId="13" fillId="0" borderId="0" xfId="0" applyFont="1" applyAlignment="1">
      <alignment horizontal="center" vertical="center" wrapText="1"/>
    </xf>
    <xf numFmtId="0" fontId="0" fillId="0" borderId="0" xfId="0" applyAlignment="1">
      <alignment horizontal="left" vertical="center" wrapText="1"/>
    </xf>
    <xf numFmtId="0" fontId="0" fillId="11" borderId="27" xfId="0" applyFill="1" applyBorder="1"/>
    <xf numFmtId="0" fontId="0" fillId="11" borderId="8" xfId="0" applyFill="1" applyBorder="1"/>
    <xf numFmtId="0" fontId="0" fillId="11" borderId="9" xfId="0" applyFill="1" applyBorder="1"/>
    <xf numFmtId="0" fontId="0" fillId="11" borderId="16" xfId="0" applyFill="1" applyBorder="1"/>
    <xf numFmtId="3" fontId="0" fillId="0" borderId="0" xfId="1" applyNumberFormat="1" applyFont="1"/>
    <xf numFmtId="0" fontId="0" fillId="0" borderId="28" xfId="0" applyBorder="1"/>
    <xf numFmtId="0" fontId="0" fillId="0" borderId="30" xfId="0" applyBorder="1" applyAlignment="1">
      <alignment horizontal="center" vertical="center"/>
    </xf>
    <xf numFmtId="0" fontId="0" fillId="12" borderId="0" xfId="0" applyFill="1"/>
    <xf numFmtId="0" fontId="14" fillId="12" borderId="0" xfId="0" applyFont="1" applyFill="1" applyAlignment="1">
      <alignment horizontal="center" vertical="center"/>
    </xf>
    <xf numFmtId="9" fontId="0" fillId="0" borderId="0" xfId="0" applyNumberFormat="1"/>
    <xf numFmtId="0" fontId="14" fillId="0" borderId="0" xfId="0" applyFont="1"/>
    <xf numFmtId="0" fontId="15" fillId="0" borderId="0" xfId="0" applyFont="1"/>
    <xf numFmtId="0" fontId="0" fillId="11" borderId="31" xfId="0" applyFill="1" applyBorder="1"/>
    <xf numFmtId="0" fontId="0" fillId="11" borderId="5" xfId="0" applyFill="1" applyBorder="1"/>
    <xf numFmtId="0" fontId="0" fillId="11" borderId="6" xfId="0" applyFill="1" applyBorder="1"/>
    <xf numFmtId="0" fontId="0" fillId="11" borderId="13" xfId="0" applyFill="1" applyBorder="1"/>
    <xf numFmtId="0" fontId="0" fillId="11" borderId="32" xfId="0" applyFill="1" applyBorder="1"/>
    <xf numFmtId="1" fontId="0" fillId="0" borderId="0" xfId="0" applyNumberFormat="1"/>
    <xf numFmtId="0" fontId="12" fillId="10" borderId="26" xfId="9" applyAlignment="1">
      <alignment horizontal="left" vertical="center" wrapText="1"/>
    </xf>
    <xf numFmtId="3" fontId="0" fillId="8" borderId="0" xfId="0" applyNumberFormat="1" applyFill="1"/>
    <xf numFmtId="3" fontId="12" fillId="10" borderId="26" xfId="9" applyNumberFormat="1"/>
    <xf numFmtId="164" fontId="0" fillId="4" borderId="0" xfId="0" applyNumberFormat="1" applyFill="1"/>
    <xf numFmtId="10" fontId="0" fillId="4" borderId="0" xfId="1" applyNumberFormat="1" applyFont="1" applyFill="1"/>
    <xf numFmtId="9" fontId="0" fillId="0" borderId="0" xfId="1" applyFont="1" applyBorder="1"/>
    <xf numFmtId="10" fontId="0" fillId="0" borderId="0" xfId="1" applyNumberFormat="1" applyFont="1" applyBorder="1"/>
    <xf numFmtId="3" fontId="0" fillId="0" borderId="0" xfId="1" applyNumberFormat="1" applyFont="1" applyBorder="1"/>
    <xf numFmtId="10" fontId="0" fillId="4" borderId="0" xfId="1" applyNumberFormat="1" applyFont="1" applyFill="1" applyBorder="1"/>
    <xf numFmtId="0" fontId="0" fillId="14" borderId="0" xfId="0" applyFill="1"/>
    <xf numFmtId="0" fontId="0" fillId="0" borderId="27" xfId="0" applyBorder="1" applyAlignment="1">
      <alignment horizontal="center" vertical="center" wrapText="1"/>
    </xf>
    <xf numFmtId="1" fontId="0" fillId="0" borderId="0" xfId="1" applyNumberFormat="1" applyFont="1" applyBorder="1"/>
    <xf numFmtId="14" fontId="0" fillId="0" borderId="0" xfId="0" applyNumberFormat="1"/>
    <xf numFmtId="10" fontId="0" fillId="0" borderId="0" xfId="0" applyNumberFormat="1"/>
    <xf numFmtId="0" fontId="14" fillId="13" borderId="0" xfId="0" applyFont="1" applyFill="1"/>
    <xf numFmtId="0" fontId="14" fillId="4" borderId="0" xfId="0" applyFont="1" applyFill="1"/>
    <xf numFmtId="10" fontId="0" fillId="4" borderId="0" xfId="0" applyNumberFormat="1" applyFill="1"/>
    <xf numFmtId="0" fontId="14" fillId="8" borderId="0" xfId="0" applyFont="1" applyFill="1" applyAlignment="1">
      <alignment horizontal="center" wrapText="1"/>
    </xf>
    <xf numFmtId="0" fontId="14" fillId="8" borderId="0" xfId="0" applyFont="1" applyFill="1" applyAlignment="1">
      <alignment horizontal="center" vertical="center"/>
    </xf>
    <xf numFmtId="165" fontId="0" fillId="8" borderId="0" xfId="1" applyNumberFormat="1" applyFont="1" applyFill="1" applyProtection="1"/>
    <xf numFmtId="165" fontId="0" fillId="0" borderId="0" xfId="0" applyNumberFormat="1"/>
    <xf numFmtId="0" fontId="14" fillId="0" borderId="0" xfId="0" applyFont="1" applyAlignment="1">
      <alignment horizontal="center" vertical="center"/>
    </xf>
    <xf numFmtId="165" fontId="0" fillId="0" borderId="0" xfId="1" applyNumberFormat="1" applyFont="1" applyProtection="1"/>
    <xf numFmtId="0" fontId="0" fillId="6" borderId="0" xfId="0" applyFill="1" applyAlignment="1">
      <alignment horizontal="left" vertical="center" wrapText="1"/>
    </xf>
    <xf numFmtId="0" fontId="0" fillId="6" borderId="0" xfId="0" applyFill="1"/>
    <xf numFmtId="0" fontId="0" fillId="0" borderId="0" xfId="0" applyAlignment="1">
      <alignment wrapText="1"/>
    </xf>
    <xf numFmtId="166" fontId="0" fillId="0" borderId="0" xfId="10" applyNumberFormat="1" applyFont="1" applyFill="1"/>
    <xf numFmtId="0" fontId="0" fillId="15" borderId="0" xfId="0" applyFill="1"/>
    <xf numFmtId="10" fontId="0" fillId="0" borderId="9" xfId="1" applyNumberFormat="1" applyFont="1" applyBorder="1"/>
    <xf numFmtId="1" fontId="0" fillId="0" borderId="0" xfId="10" applyNumberFormat="1" applyFont="1" applyFill="1"/>
    <xf numFmtId="9" fontId="0" fillId="2" borderId="1" xfId="0" applyNumberFormat="1" applyFill="1" applyBorder="1"/>
    <xf numFmtId="0" fontId="3" fillId="16" borderId="16" xfId="0" applyFont="1" applyFill="1" applyBorder="1" applyAlignment="1">
      <alignment horizontal="center" vertical="center" wrapText="1"/>
    </xf>
    <xf numFmtId="0" fontId="15" fillId="14" borderId="0" xfId="0" applyFont="1" applyFill="1"/>
    <xf numFmtId="9" fontId="0" fillId="2" borderId="0" xfId="1" applyFont="1" applyFill="1"/>
    <xf numFmtId="10" fontId="0" fillId="2" borderId="0" xfId="1" applyNumberFormat="1" applyFont="1" applyFill="1"/>
    <xf numFmtId="9" fontId="0" fillId="2" borderId="1" xfId="1" applyFont="1" applyFill="1" applyBorder="1"/>
    <xf numFmtId="0" fontId="0" fillId="2" borderId="1" xfId="1" applyNumberFormat="1" applyFont="1" applyFill="1" applyBorder="1"/>
    <xf numFmtId="0" fontId="0" fillId="2" borderId="28" xfId="0" applyFill="1" applyBorder="1"/>
    <xf numFmtId="0" fontId="0" fillId="0" borderId="0" xfId="0" applyAlignment="1">
      <alignment horizontal="left"/>
    </xf>
    <xf numFmtId="0" fontId="0" fillId="0" borderId="0" xfId="0" applyAlignment="1">
      <alignment vertical="top" wrapText="1"/>
    </xf>
    <xf numFmtId="0" fontId="0" fillId="0" borderId="2" xfId="0" applyBorder="1" applyAlignment="1">
      <alignment horizontal="left" vertical="center" wrapText="1"/>
    </xf>
    <xf numFmtId="0" fontId="0" fillId="2" borderId="1" xfId="0" applyFill="1" applyBorder="1"/>
    <xf numFmtId="10" fontId="0" fillId="2" borderId="1" xfId="1" applyNumberFormat="1" applyFont="1" applyFill="1" applyBorder="1"/>
    <xf numFmtId="10" fontId="0" fillId="2" borderId="2" xfId="1" applyNumberFormat="1" applyFont="1" applyFill="1" applyBorder="1"/>
    <xf numFmtId="10" fontId="0" fillId="2" borderId="28" xfId="1" applyNumberFormat="1" applyFont="1" applyFill="1" applyBorder="1"/>
    <xf numFmtId="10" fontId="0" fillId="2" borderId="7" xfId="1" applyNumberFormat="1" applyFont="1" applyFill="1" applyBorder="1"/>
    <xf numFmtId="0" fontId="16" fillId="0" borderId="35" xfId="9" applyFont="1" applyFill="1" applyBorder="1" applyAlignment="1">
      <alignment horizontal="center" vertical="center" wrapText="1"/>
    </xf>
    <xf numFmtId="0" fontId="16" fillId="0" borderId="26" xfId="9" applyFont="1" applyFill="1"/>
    <xf numFmtId="0" fontId="0" fillId="2" borderId="7" xfId="0" applyFill="1" applyBorder="1"/>
    <xf numFmtId="0" fontId="0" fillId="2" borderId="36" xfId="0" applyFill="1" applyBorder="1"/>
    <xf numFmtId="0" fontId="16" fillId="0" borderId="35" xfId="9" applyFont="1" applyFill="1" applyBorder="1"/>
    <xf numFmtId="0" fontId="0" fillId="2" borderId="42" xfId="0" applyFill="1" applyBorder="1"/>
    <xf numFmtId="10" fontId="0" fillId="2" borderId="36" xfId="1" applyNumberFormat="1" applyFont="1" applyFill="1" applyBorder="1"/>
    <xf numFmtId="0" fontId="16" fillId="0" borderId="41" xfId="9" applyFont="1" applyFill="1" applyBorder="1"/>
    <xf numFmtId="9" fontId="16" fillId="2" borderId="1" xfId="9" applyNumberFormat="1" applyFont="1" applyFill="1" applyBorder="1"/>
    <xf numFmtId="0" fontId="16" fillId="2" borderId="1" xfId="9" applyFont="1" applyFill="1" applyBorder="1"/>
    <xf numFmtId="9" fontId="16" fillId="0" borderId="1" xfId="9" applyNumberFormat="1" applyFont="1" applyFill="1" applyBorder="1"/>
    <xf numFmtId="0" fontId="16" fillId="0" borderId="1" xfId="9" applyFont="1" applyFill="1" applyBorder="1"/>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0" xfId="0" applyFont="1"/>
    <xf numFmtId="9" fontId="0" fillId="0" borderId="1" xfId="0" applyNumberFormat="1" applyBorder="1"/>
    <xf numFmtId="0" fontId="0" fillId="0" borderId="38" xfId="0" applyBorder="1"/>
    <xf numFmtId="0" fontId="0" fillId="0" borderId="2" xfId="0" applyBorder="1"/>
    <xf numFmtId="0" fontId="0" fillId="0" borderId="7" xfId="0" applyBorder="1"/>
    <xf numFmtId="0" fontId="0" fillId="4" borderId="1" xfId="0" applyFill="1" applyBorder="1" applyProtection="1">
      <protection locked="0"/>
    </xf>
    <xf numFmtId="0" fontId="0" fillId="4" borderId="7" xfId="0" applyFill="1" applyBorder="1" applyProtection="1">
      <protection locked="0"/>
    </xf>
    <xf numFmtId="0" fontId="0" fillId="4" borderId="39" xfId="0" applyFill="1" applyBorder="1" applyProtection="1">
      <protection locked="0"/>
    </xf>
    <xf numFmtId="9" fontId="0" fillId="4" borderId="1" xfId="0" applyNumberFormat="1" applyFill="1" applyBorder="1" applyProtection="1">
      <protection locked="0"/>
    </xf>
    <xf numFmtId="0" fontId="0" fillId="4" borderId="2" xfId="0" applyFill="1" applyBorder="1" applyProtection="1">
      <protection locked="0"/>
    </xf>
    <xf numFmtId="9" fontId="0" fillId="4" borderId="1" xfId="1" applyFont="1" applyFill="1" applyBorder="1" applyProtection="1">
      <protection locked="0"/>
    </xf>
    <xf numFmtId="0" fontId="0" fillId="4" borderId="38" xfId="0" applyFill="1" applyBorder="1" applyProtection="1">
      <protection locked="0"/>
    </xf>
    <xf numFmtId="0" fontId="0" fillId="4" borderId="40" xfId="0" applyFill="1" applyBorder="1" applyProtection="1">
      <protection locked="0"/>
    </xf>
    <xf numFmtId="0" fontId="0" fillId="4" borderId="24" xfId="0" applyFill="1" applyBorder="1" applyProtection="1">
      <protection locked="0"/>
    </xf>
    <xf numFmtId="0" fontId="0" fillId="4" borderId="43" xfId="0" applyFill="1" applyBorder="1" applyProtection="1">
      <protection locked="0"/>
    </xf>
    <xf numFmtId="10" fontId="16" fillId="0" borderId="26" xfId="9" applyNumberFormat="1" applyFont="1" applyFill="1"/>
    <xf numFmtId="0" fontId="0" fillId="3" borderId="0" xfId="0" applyFill="1" applyAlignment="1">
      <alignment horizontal="left" vertical="center" wrapText="1"/>
    </xf>
    <xf numFmtId="1" fontId="0" fillId="3" borderId="0" xfId="1" applyNumberFormat="1" applyFont="1" applyFill="1" applyBorder="1"/>
    <xf numFmtId="166" fontId="0" fillId="2" borderId="1" xfId="10" applyNumberFormat="1" applyFont="1" applyFill="1" applyBorder="1"/>
    <xf numFmtId="166" fontId="8" fillId="17" borderId="1" xfId="10" applyNumberFormat="1" applyFont="1" applyFill="1" applyBorder="1" applyProtection="1">
      <protection locked="0"/>
    </xf>
    <xf numFmtId="166" fontId="0" fillId="4" borderId="1" xfId="10" applyNumberFormat="1" applyFont="1" applyFill="1" applyBorder="1" applyProtection="1">
      <protection locked="0"/>
    </xf>
    <xf numFmtId="0" fontId="14" fillId="2" borderId="1" xfId="0" applyFont="1" applyFill="1" applyBorder="1"/>
    <xf numFmtId="166" fontId="14" fillId="2" borderId="1" xfId="10" applyNumberFormat="1" applyFont="1" applyFill="1" applyBorder="1"/>
    <xf numFmtId="9" fontId="14" fillId="2" borderId="1" xfId="1" applyFont="1" applyFill="1" applyBorder="1"/>
    <xf numFmtId="164" fontId="0" fillId="0" borderId="1" xfId="0" applyNumberFormat="1" applyBorder="1" applyAlignment="1">
      <alignment wrapText="1"/>
    </xf>
    <xf numFmtId="3" fontId="0" fillId="2" borderId="1" xfId="0" applyNumberFormat="1" applyFill="1" applyBorder="1"/>
    <xf numFmtId="0" fontId="13" fillId="0" borderId="0" xfId="0" applyFont="1" applyAlignment="1">
      <alignment wrapText="1"/>
    </xf>
    <xf numFmtId="0" fontId="0" fillId="14" borderId="0" xfId="0" applyFill="1" applyAlignment="1">
      <alignment horizontal="left" vertical="center" wrapText="1"/>
    </xf>
    <xf numFmtId="0" fontId="14" fillId="0" borderId="0" xfId="0" applyFont="1" applyAlignment="1">
      <alignment horizontal="center"/>
    </xf>
    <xf numFmtId="10" fontId="0" fillId="2" borderId="2" xfId="0" applyNumberFormat="1" applyFill="1" applyBorder="1"/>
    <xf numFmtId="9" fontId="0" fillId="2" borderId="1" xfId="1" applyFont="1" applyFill="1" applyBorder="1" applyProtection="1"/>
    <xf numFmtId="9" fontId="0" fillId="2" borderId="2" xfId="1" applyFont="1" applyFill="1" applyBorder="1" applyProtection="1"/>
    <xf numFmtId="167" fontId="0" fillId="2" borderId="1" xfId="11" applyNumberFormat="1" applyFont="1" applyFill="1" applyBorder="1" applyProtection="1"/>
    <xf numFmtId="0" fontId="0" fillId="2" borderId="37" xfId="0" applyFill="1" applyBorder="1"/>
    <xf numFmtId="164" fontId="0" fillId="2" borderId="1" xfId="0" applyNumberFormat="1" applyFill="1" applyBorder="1"/>
    <xf numFmtId="0" fontId="0" fillId="0" borderId="25" xfId="0" applyBorder="1" applyAlignment="1">
      <alignment vertical="center" wrapText="1"/>
    </xf>
    <xf numFmtId="0" fontId="14" fillId="0" borderId="30" xfId="0" applyFont="1" applyBorder="1" applyAlignment="1">
      <alignment horizontal="center" vertical="center" wrapText="1"/>
    </xf>
    <xf numFmtId="0" fontId="0" fillId="0" borderId="0" xfId="0" applyAlignment="1">
      <alignment vertical="center" wrapText="1"/>
    </xf>
    <xf numFmtId="0" fontId="0" fillId="0" borderId="34" xfId="0" applyBorder="1"/>
    <xf numFmtId="0" fontId="0" fillId="0" borderId="13" xfId="0" applyBorder="1"/>
    <xf numFmtId="164" fontId="0" fillId="0" borderId="1" xfId="0" applyNumberFormat="1" applyBorder="1"/>
    <xf numFmtId="3" fontId="12" fillId="0" borderId="0" xfId="9" applyNumberFormat="1" applyFill="1" applyBorder="1" applyProtection="1"/>
    <xf numFmtId="0" fontId="14" fillId="0" borderId="1" xfId="0" applyFont="1" applyBorder="1" applyAlignment="1">
      <alignment horizontal="center" vertical="center" wrapText="1"/>
    </xf>
    <xf numFmtId="1" fontId="0" fillId="0" borderId="1" xfId="0" applyNumberFormat="1" applyBorder="1"/>
    <xf numFmtId="164" fontId="0" fillId="0" borderId="1" xfId="0" applyNumberFormat="1" applyBorder="1" applyAlignment="1">
      <alignment vertical="center" wrapText="1"/>
    </xf>
    <xf numFmtId="0" fontId="14" fillId="8" borderId="0" xfId="0" applyFont="1" applyFill="1"/>
    <xf numFmtId="0" fontId="14" fillId="8" borderId="36" xfId="0" applyFont="1" applyFill="1" applyBorder="1"/>
    <xf numFmtId="164" fontId="0" fillId="3" borderId="0" xfId="0" applyNumberFormat="1" applyFill="1"/>
    <xf numFmtId="0" fontId="0" fillId="8" borderId="0" xfId="0" applyFill="1"/>
    <xf numFmtId="0" fontId="0" fillId="8" borderId="1" xfId="0" applyFill="1" applyBorder="1"/>
    <xf numFmtId="0" fontId="0" fillId="0" borderId="0" xfId="0" applyProtection="1">
      <protection locked="0"/>
    </xf>
    <xf numFmtId="0" fontId="0" fillId="4" borderId="33" xfId="0" applyFill="1" applyBorder="1" applyProtection="1">
      <protection locked="0"/>
    </xf>
    <xf numFmtId="0" fontId="0" fillId="4" borderId="44" xfId="0" applyFill="1" applyBorder="1" applyProtection="1">
      <protection locked="0"/>
    </xf>
    <xf numFmtId="3" fontId="0" fillId="4" borderId="1" xfId="0" applyNumberFormat="1" applyFill="1" applyBorder="1" applyProtection="1">
      <protection locked="0"/>
    </xf>
    <xf numFmtId="164" fontId="0" fillId="4" borderId="1" xfId="0" applyNumberFormat="1" applyFill="1" applyBorder="1" applyProtection="1">
      <protection locked="0"/>
    </xf>
    <xf numFmtId="0" fontId="0" fillId="2" borderId="39" xfId="0" applyFill="1" applyBorder="1"/>
    <xf numFmtId="10" fontId="16" fillId="4" borderId="1" xfId="9" applyNumberFormat="1" applyFont="1" applyFill="1" applyBorder="1" applyProtection="1">
      <protection locked="0"/>
    </xf>
    <xf numFmtId="0" fontId="14" fillId="2" borderId="1" xfId="0" applyFont="1" applyFill="1" applyBorder="1" applyAlignment="1">
      <alignment horizontal="center"/>
    </xf>
    <xf numFmtId="0" fontId="0" fillId="2" borderId="1" xfId="0" applyFill="1" applyBorder="1" applyAlignment="1">
      <alignment horizontal="center" wrapText="1"/>
    </xf>
    <xf numFmtId="0" fontId="0" fillId="4" borderId="1" xfId="0" applyFill="1" applyBorder="1" applyAlignment="1" applyProtection="1">
      <alignment horizontal="center"/>
      <protection locked="0"/>
    </xf>
    <xf numFmtId="0" fontId="2" fillId="5" borderId="1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3" fillId="16" borderId="8" xfId="0" applyFont="1" applyFill="1" applyBorder="1" applyAlignment="1">
      <alignment horizontal="center" vertical="center" wrapText="1"/>
    </xf>
    <xf numFmtId="0" fontId="3" fillId="16" borderId="9"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3" fillId="16" borderId="22"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0" fillId="0" borderId="0" xfId="0" applyAlignment="1">
      <alignment horizontal="center" wrapText="1"/>
    </xf>
    <xf numFmtId="0" fontId="14" fillId="0" borderId="2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0" fillId="4" borderId="1" xfId="0" applyFill="1" applyBorder="1" applyAlignment="1" applyProtection="1">
      <alignment horizontal="center" wrapText="1"/>
      <protection locked="0"/>
    </xf>
    <xf numFmtId="10" fontId="0" fillId="2" borderId="1" xfId="1" applyNumberFormat="1" applyFont="1" applyFill="1" applyBorder="1" applyAlignment="1">
      <alignment horizontal="center"/>
    </xf>
    <xf numFmtId="0" fontId="0" fillId="0" borderId="25"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 xfId="0" applyBorder="1" applyAlignment="1">
      <alignment horizontal="center" vertical="center" wrapText="1"/>
    </xf>
    <xf numFmtId="0" fontId="14" fillId="12" borderId="0" xfId="0" applyFont="1" applyFill="1" applyAlignment="1">
      <alignment horizontal="center" vertical="center"/>
    </xf>
  </cellXfs>
  <cellStyles count="12">
    <cellStyle name="Calculation" xfId="9" builtinId="22"/>
    <cellStyle name="Comma" xfId="11" builtinId="3"/>
    <cellStyle name="Currency" xfId="10" builtinId="4"/>
    <cellStyle name="Normal" xfId="0" builtinId="0"/>
    <cellStyle name="Normal 2" xfId="2" xr:uid="{E762B862-501C-4D35-A202-50E04BA0567E}"/>
    <cellStyle name="Normal 2 2" xfId="3" xr:uid="{AEDB6AB8-716D-413B-AB4E-F61F495C78C2}"/>
    <cellStyle name="Normal 3" xfId="4" xr:uid="{F7868406-198F-49F5-94A6-7F5B692E5193}"/>
    <cellStyle name="Normal 3 2" xfId="5" xr:uid="{A7838FD2-91F3-4E3D-AECB-F047925E89FA}"/>
    <cellStyle name="Normal 4" xfId="6" xr:uid="{3AB3E222-9E7F-495E-B189-19159E3A57A7}"/>
    <cellStyle name="Normal 5" xfId="7" xr:uid="{07D017B4-9E29-4396-B24B-9F406B0A3625}"/>
    <cellStyle name="Normal 6" xfId="8" xr:uid="{3FD29E9E-95E2-437D-A8DC-CCDF6C27CD52}"/>
    <cellStyle name="Percent" xfId="1" builtinId="5"/>
  </cellStyles>
  <dxfs count="68">
    <dxf>
      <font>
        <b/>
        <i val="0"/>
        <color rgb="FFFF0000"/>
      </font>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patternType="solid">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patternType="solid">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patternType="solid">
          <bgColor rgb="FFFFFFCC"/>
        </patternFill>
      </fill>
    </dxf>
    <dxf>
      <font>
        <color rgb="FFFF0000"/>
      </font>
      <fill>
        <patternFill>
          <bgColor rgb="FFFFFFCC"/>
        </patternFill>
      </fill>
    </dxf>
    <dxf>
      <font>
        <color rgb="FFFF0000"/>
      </font>
      <fill>
        <patternFill patternType="solid">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patternType="solid">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patternType="solid">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patternType="solid">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patternType="solid">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bgColor rgb="FFFFFFCC"/>
        </patternFill>
      </fill>
    </dxf>
    <dxf>
      <font>
        <color rgb="FFFF0000"/>
      </font>
      <fill>
        <patternFill patternType="solid">
          <bgColor rgb="FFFFFFCC"/>
        </patternFill>
      </fill>
    </dxf>
    <dxf>
      <font>
        <color rgb="FFFF0000"/>
      </font>
      <fill>
        <patternFill>
          <bgColor rgb="FFFFFFCC"/>
        </patternFill>
      </fill>
    </dxf>
    <dxf>
      <font>
        <color rgb="FFFF0000"/>
      </font>
      <fill>
        <patternFill patternType="solid">
          <bgColor rgb="FFFFFFCC"/>
        </patternFill>
      </fill>
    </dxf>
    <dxf>
      <font>
        <color rgb="FFFF0000"/>
      </font>
      <fill>
        <patternFill>
          <bgColor rgb="FFFFFFCC"/>
        </patternFill>
      </fill>
    </dxf>
    <dxf>
      <font>
        <color rgb="FFFF0000"/>
      </font>
      <fill>
        <patternFill patternType="solid">
          <bgColor theme="3" tint="0.89996032593768116"/>
        </patternFill>
      </fill>
    </dxf>
    <dxf>
      <font>
        <color rgb="FFFF0000"/>
      </font>
      <fill>
        <patternFill>
          <bgColor theme="3" tint="0.89996032593768116"/>
        </patternFill>
      </fill>
    </dxf>
    <dxf>
      <font>
        <color rgb="FFFF0000"/>
      </font>
    </dxf>
    <dxf>
      <font>
        <b/>
        <i val="0"/>
        <color rgb="FFFF0000"/>
      </font>
    </dxf>
    <dxf>
      <font>
        <color rgb="FFFF0000"/>
      </font>
      <fill>
        <patternFill patternType="solid">
          <bgColor rgb="FFFFFFCC"/>
        </patternFill>
      </fill>
    </dxf>
    <dxf>
      <font>
        <color rgb="FFFF0000"/>
      </font>
      <fill>
        <patternFill patternType="solid">
          <bgColor rgb="FFFFFFCC"/>
        </patternFill>
      </fill>
    </dxf>
    <dxf>
      <font>
        <color rgb="FFFF0000"/>
      </font>
      <fill>
        <patternFill patternType="solid">
          <bgColor rgb="FFFFFFCC"/>
        </patternFill>
      </fill>
    </dxf>
    <dxf>
      <font>
        <color rgb="FFFF0000"/>
      </font>
      <fill>
        <patternFill>
          <bgColor rgb="FFFFFFCC"/>
        </patternFill>
      </fill>
    </dxf>
  </dxfs>
  <tableStyles count="0" defaultTableStyle="TableStyleMedium2" defaultPivotStyle="PivotStyleLight16"/>
  <colors>
    <mruColors>
      <color rgb="FFFFFFFF"/>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96DD8-17F4-4131-829F-E90140324CDF}">
  <dimension ref="A1:R70"/>
  <sheetViews>
    <sheetView topLeftCell="A28" workbookViewId="0">
      <selection activeCell="D28" sqref="D28"/>
    </sheetView>
  </sheetViews>
  <sheetFormatPr defaultRowHeight="14.5" x14ac:dyDescent="0.35"/>
  <cols>
    <col min="1" max="1" width="4.453125" customWidth="1"/>
    <col min="2" max="2" width="49" customWidth="1"/>
    <col min="3" max="3" width="31.6328125" customWidth="1"/>
    <col min="4" max="4" width="9.1796875" style="2"/>
    <col min="5" max="5" width="11.08984375" style="2" customWidth="1"/>
    <col min="7" max="7" width="16.36328125" customWidth="1"/>
  </cols>
  <sheetData>
    <row r="1" spans="1:18" s="151" customFormat="1" ht="24" customHeight="1" thickBot="1" x14ac:dyDescent="0.4">
      <c r="A1" s="149"/>
      <c r="B1" s="150" t="s">
        <v>69</v>
      </c>
      <c r="C1" s="188" t="s">
        <v>2</v>
      </c>
      <c r="D1" s="189"/>
      <c r="E1" s="190"/>
      <c r="H1" s="187" t="s">
        <v>179</v>
      </c>
      <c r="I1" s="187"/>
      <c r="J1" s="187"/>
      <c r="K1" s="187"/>
      <c r="L1" s="187"/>
      <c r="M1" s="187"/>
      <c r="N1" s="187"/>
    </row>
    <row r="2" spans="1:18" x14ac:dyDescent="0.35">
      <c r="B2" s="152" t="s">
        <v>0</v>
      </c>
      <c r="C2" s="165"/>
      <c r="H2" s="187"/>
      <c r="I2" s="187"/>
      <c r="J2" s="187"/>
      <c r="K2" s="187"/>
      <c r="L2" s="187"/>
      <c r="M2" s="187"/>
      <c r="N2" s="187"/>
    </row>
    <row r="3" spans="1:18" ht="44" customHeight="1" thickBot="1" x14ac:dyDescent="0.4">
      <c r="B3" s="153" t="s">
        <v>1</v>
      </c>
      <c r="C3" s="166"/>
      <c r="H3" s="187"/>
      <c r="I3" s="187"/>
      <c r="J3" s="187"/>
      <c r="K3" s="187"/>
      <c r="L3" s="187"/>
      <c r="M3" s="187"/>
      <c r="N3" s="187"/>
    </row>
    <row r="4" spans="1:18" ht="58" x14ac:dyDescent="0.35">
      <c r="A4" s="46" t="s">
        <v>174</v>
      </c>
      <c r="B4" s="46"/>
      <c r="C4" s="24" t="s">
        <v>57</v>
      </c>
      <c r="D4" s="154" t="s">
        <v>194</v>
      </c>
      <c r="E4" s="138" t="s">
        <v>195</v>
      </c>
      <c r="F4" s="26" t="s">
        <v>193</v>
      </c>
      <c r="G4" s="24" t="s">
        <v>192</v>
      </c>
    </row>
    <row r="5" spans="1:18" ht="14.5" customHeight="1" x14ac:dyDescent="0.35">
      <c r="B5" s="35" t="s">
        <v>11</v>
      </c>
      <c r="C5" s="167"/>
      <c r="D5" s="143" t="e">
        <f>(C5/$C$13)</f>
        <v>#DIV/0!</v>
      </c>
      <c r="E5" s="144" t="e">
        <f>Summary!F4</f>
        <v>#N/A</v>
      </c>
      <c r="F5" s="144" t="e">
        <f>Summary!G4</f>
        <v>#DIV/0!</v>
      </c>
      <c r="G5" s="95" t="e">
        <f>IF(OR(F5&gt;0.05,F5&lt;-0.05),"Re-checkdata","Passesvalidation")</f>
        <v>#DIV/0!</v>
      </c>
      <c r="I5" s="172" t="s">
        <v>199</v>
      </c>
      <c r="J5" s="172"/>
      <c r="K5" s="172"/>
      <c r="L5" s="172"/>
      <c r="M5" s="191"/>
      <c r="N5" s="191"/>
      <c r="O5" s="191"/>
      <c r="P5" s="191"/>
      <c r="Q5" s="191"/>
      <c r="R5" s="191"/>
    </row>
    <row r="6" spans="1:18" x14ac:dyDescent="0.35">
      <c r="B6" s="35" t="s">
        <v>12</v>
      </c>
      <c r="C6" s="167"/>
      <c r="D6" s="143" t="e">
        <f t="shared" ref="D6:D12" si="0">(C6/$C$13)</f>
        <v>#DIV/0!</v>
      </c>
      <c r="E6" s="144" t="e">
        <f>Summary!F5</f>
        <v>#N/A</v>
      </c>
      <c r="F6" s="144" t="e">
        <f>Summary!G5</f>
        <v>#DIV/0!</v>
      </c>
      <c r="G6" s="95" t="e">
        <f t="shared" ref="G6:G17" si="1">IF(OR(F6&gt;0.05,F6&lt;-0.05),"Re-checkdata","Passesvalidation")</f>
        <v>#DIV/0!</v>
      </c>
      <c r="I6" s="172"/>
      <c r="J6" s="172"/>
      <c r="K6" s="172"/>
      <c r="L6" s="172"/>
      <c r="M6" s="191"/>
      <c r="N6" s="191"/>
      <c r="O6" s="191"/>
      <c r="P6" s="191"/>
      <c r="Q6" s="191"/>
      <c r="R6" s="191"/>
    </row>
    <row r="7" spans="1:18" x14ac:dyDescent="0.35">
      <c r="B7" s="35" t="s">
        <v>90</v>
      </c>
      <c r="C7" s="167"/>
      <c r="D7" s="143" t="e">
        <f t="shared" si="0"/>
        <v>#DIV/0!</v>
      </c>
      <c r="E7" s="144" t="e">
        <f>Summary!F6</f>
        <v>#N/A</v>
      </c>
      <c r="F7" s="144" t="e">
        <f>Summary!G6</f>
        <v>#DIV/0!</v>
      </c>
      <c r="G7" s="95" t="e">
        <f t="shared" si="1"/>
        <v>#DIV/0!</v>
      </c>
      <c r="I7" s="172"/>
      <c r="J7" s="172"/>
      <c r="K7" s="172"/>
      <c r="L7" s="172"/>
      <c r="M7" s="191"/>
      <c r="N7" s="191"/>
      <c r="O7" s="191"/>
      <c r="P7" s="191"/>
      <c r="Q7" s="191"/>
      <c r="R7" s="191"/>
    </row>
    <row r="8" spans="1:18" x14ac:dyDescent="0.35">
      <c r="B8" s="35" t="s">
        <v>91</v>
      </c>
      <c r="C8" s="167" t="s">
        <v>8</v>
      </c>
      <c r="D8" s="143" t="e">
        <f t="shared" si="0"/>
        <v>#VALUE!</v>
      </c>
      <c r="E8" s="144" t="e">
        <f>Summary!F7</f>
        <v>#N/A</v>
      </c>
      <c r="F8" s="144" t="e">
        <f>Summary!G7</f>
        <v>#VALUE!</v>
      </c>
      <c r="G8" s="95" t="e">
        <f t="shared" si="1"/>
        <v>#VALUE!</v>
      </c>
      <c r="I8" s="172"/>
      <c r="J8" s="172"/>
      <c r="K8" s="172"/>
      <c r="L8" s="172"/>
      <c r="M8" s="191"/>
      <c r="N8" s="191"/>
      <c r="O8" s="191"/>
      <c r="P8" s="191"/>
      <c r="Q8" s="191"/>
      <c r="R8" s="191"/>
    </row>
    <row r="9" spans="1:18" x14ac:dyDescent="0.35">
      <c r="B9" s="35" t="s">
        <v>13</v>
      </c>
      <c r="C9" s="167"/>
      <c r="D9" s="143" t="e">
        <f t="shared" si="0"/>
        <v>#DIV/0!</v>
      </c>
      <c r="E9" s="144" t="e">
        <f>Summary!F8</f>
        <v>#N/A</v>
      </c>
      <c r="F9" s="144" t="e">
        <f>Summary!G8</f>
        <v>#DIV/0!</v>
      </c>
      <c r="G9" s="95" t="e">
        <f t="shared" si="1"/>
        <v>#DIV/0!</v>
      </c>
      <c r="I9" s="172"/>
      <c r="J9" s="172"/>
      <c r="K9" s="172"/>
      <c r="L9" s="172"/>
      <c r="M9" s="191"/>
      <c r="N9" s="191"/>
      <c r="O9" s="191"/>
      <c r="P9" s="191"/>
      <c r="Q9" s="191"/>
      <c r="R9" s="191"/>
    </row>
    <row r="10" spans="1:18" x14ac:dyDescent="0.35">
      <c r="B10" s="35" t="s">
        <v>14</v>
      </c>
      <c r="C10" s="167"/>
      <c r="D10" s="143" t="e">
        <f t="shared" si="0"/>
        <v>#DIV/0!</v>
      </c>
      <c r="E10" s="144" t="e">
        <f>Summary!F9</f>
        <v>#N/A</v>
      </c>
      <c r="F10" s="144" t="e">
        <f>Summary!G9</f>
        <v>#DIV/0!</v>
      </c>
      <c r="G10" s="95" t="e">
        <f t="shared" si="1"/>
        <v>#DIV/0!</v>
      </c>
      <c r="I10" s="172"/>
      <c r="J10" s="172"/>
      <c r="K10" s="172"/>
      <c r="L10" s="172"/>
      <c r="M10" s="191"/>
      <c r="N10" s="191"/>
      <c r="O10" s="191"/>
      <c r="P10" s="191"/>
      <c r="Q10" s="191"/>
      <c r="R10" s="191"/>
    </row>
    <row r="11" spans="1:18" x14ac:dyDescent="0.35">
      <c r="B11" s="35" t="s">
        <v>15</v>
      </c>
      <c r="C11" s="167"/>
      <c r="D11" s="143" t="e">
        <f t="shared" si="0"/>
        <v>#DIV/0!</v>
      </c>
      <c r="E11" s="144" t="e">
        <f>Summary!F10</f>
        <v>#N/A</v>
      </c>
      <c r="F11" s="144" t="e">
        <f>Summary!G10</f>
        <v>#DIV/0!</v>
      </c>
      <c r="G11" s="95" t="e">
        <f t="shared" si="1"/>
        <v>#DIV/0!</v>
      </c>
      <c r="I11" s="172"/>
      <c r="J11" s="172"/>
      <c r="K11" s="172"/>
      <c r="L11" s="172"/>
      <c r="M11" s="191"/>
      <c r="N11" s="191"/>
      <c r="O11" s="191"/>
      <c r="P11" s="191"/>
      <c r="Q11" s="191"/>
      <c r="R11" s="191"/>
    </row>
    <row r="12" spans="1:18" x14ac:dyDescent="0.35">
      <c r="B12" s="35" t="s">
        <v>16</v>
      </c>
      <c r="C12" s="167"/>
      <c r="D12" s="143" t="e">
        <f t="shared" si="0"/>
        <v>#DIV/0!</v>
      </c>
      <c r="E12" s="144" t="e">
        <f>Summary!F11</f>
        <v>#N/A</v>
      </c>
      <c r="F12" s="144" t="e">
        <f>Summary!G11</f>
        <v>#DIV/0!</v>
      </c>
      <c r="G12" s="95" t="e">
        <f t="shared" si="1"/>
        <v>#DIV/0!</v>
      </c>
      <c r="I12" s="172"/>
      <c r="J12" s="172"/>
      <c r="K12" s="172"/>
      <c r="L12" s="172"/>
      <c r="M12" s="191"/>
      <c r="N12" s="191"/>
      <c r="O12" s="191"/>
      <c r="P12" s="191"/>
      <c r="Q12" s="191"/>
      <c r="R12" s="191"/>
    </row>
    <row r="13" spans="1:18" x14ac:dyDescent="0.35">
      <c r="B13" s="35" t="s">
        <v>23</v>
      </c>
      <c r="C13" s="146">
        <f>SUM(C5:C12)</f>
        <v>0</v>
      </c>
      <c r="D13" s="145" t="e">
        <f>SUM(D5:D12)</f>
        <v>#DIV/0!</v>
      </c>
      <c r="E13" s="144" t="e">
        <f>Summary!F12</f>
        <v>#N/A</v>
      </c>
      <c r="F13" s="144" t="e">
        <f>Summary!G12</f>
        <v>#N/A</v>
      </c>
      <c r="G13" s="95" t="e">
        <f t="shared" si="1"/>
        <v>#N/A</v>
      </c>
    </row>
    <row r="14" spans="1:18" x14ac:dyDescent="0.35">
      <c r="B14" s="35" t="s">
        <v>17</v>
      </c>
      <c r="C14" s="167"/>
      <c r="D14" s="145" t="e">
        <f>(C14/$C$17)</f>
        <v>#DIV/0!</v>
      </c>
      <c r="E14" s="144" t="e">
        <f>Summary!F13</f>
        <v>#N/A</v>
      </c>
      <c r="F14" s="144" t="e">
        <f>Summary!G13</f>
        <v>#DIV/0!</v>
      </c>
      <c r="G14" s="95" t="e">
        <f t="shared" si="1"/>
        <v>#DIV/0!</v>
      </c>
    </row>
    <row r="15" spans="1:18" x14ac:dyDescent="0.35">
      <c r="B15" s="35" t="s">
        <v>18</v>
      </c>
      <c r="C15" s="167"/>
      <c r="D15" s="145" t="e">
        <f t="shared" ref="D15:D16" si="2">(C15/$C$17)</f>
        <v>#DIV/0!</v>
      </c>
      <c r="E15" s="144" t="e">
        <f>Summary!F14</f>
        <v>#N/A</v>
      </c>
      <c r="F15" s="144" t="e">
        <f>Summary!G14</f>
        <v>#DIV/0!</v>
      </c>
      <c r="G15" s="95" t="e">
        <f t="shared" si="1"/>
        <v>#DIV/0!</v>
      </c>
      <c r="L15" s="164"/>
    </row>
    <row r="16" spans="1:18" x14ac:dyDescent="0.35">
      <c r="B16" s="35" t="s">
        <v>19</v>
      </c>
      <c r="C16" s="167"/>
      <c r="D16" s="145" t="e">
        <f t="shared" si="2"/>
        <v>#DIV/0!</v>
      </c>
      <c r="E16" s="144" t="e">
        <f>Summary!F15</f>
        <v>#N/A</v>
      </c>
      <c r="F16" s="144" t="e">
        <f>Summary!G15</f>
        <v>#DIV/0!</v>
      </c>
      <c r="G16" s="95" t="e">
        <f t="shared" si="1"/>
        <v>#DIV/0!</v>
      </c>
    </row>
    <row r="17" spans="1:10" x14ac:dyDescent="0.35">
      <c r="B17" s="94" t="s">
        <v>24</v>
      </c>
      <c r="C17" s="146">
        <f>SUM(C14:C16)</f>
        <v>0</v>
      </c>
      <c r="D17" s="145" t="e">
        <f>SUM(D14:D16)</f>
        <v>#DIV/0!</v>
      </c>
      <c r="E17" s="144" t="e">
        <f>Summary!F16</f>
        <v>#N/A</v>
      </c>
      <c r="F17" s="144" t="e">
        <f>Summary!G16</f>
        <v>#N/A</v>
      </c>
      <c r="G17" s="95" t="e">
        <f t="shared" si="1"/>
        <v>#N/A</v>
      </c>
    </row>
    <row r="18" spans="1:10" x14ac:dyDescent="0.35">
      <c r="B18" s="35"/>
      <c r="C18" s="155"/>
      <c r="D18"/>
      <c r="E18"/>
    </row>
    <row r="19" spans="1:10" ht="14.5" customHeight="1" x14ac:dyDescent="0.35">
      <c r="A19" s="187" t="s">
        <v>176</v>
      </c>
      <c r="B19" s="187"/>
      <c r="C19" s="187"/>
      <c r="D19" s="187"/>
      <c r="E19"/>
    </row>
    <row r="20" spans="1:10" ht="33" customHeight="1" x14ac:dyDescent="0.35">
      <c r="A20" s="187"/>
      <c r="B20" s="187"/>
      <c r="C20" s="187"/>
      <c r="D20" s="187"/>
      <c r="E20"/>
    </row>
    <row r="21" spans="1:10" ht="28.5" customHeight="1" x14ac:dyDescent="0.35">
      <c r="B21" s="35"/>
      <c r="C21" s="24" t="s">
        <v>57</v>
      </c>
      <c r="D21" s="26" t="s">
        <v>175</v>
      </c>
      <c r="E21"/>
    </row>
    <row r="22" spans="1:10" ht="14.5" customHeight="1" x14ac:dyDescent="0.35">
      <c r="B22" s="94" t="s">
        <v>172</v>
      </c>
      <c r="C22" s="119"/>
      <c r="D22" s="144">
        <f>IFERROR($C$22/SUM($C$5:$C$11),0)</f>
        <v>0</v>
      </c>
      <c r="E22"/>
    </row>
    <row r="23" spans="1:10" ht="14.5" customHeight="1" x14ac:dyDescent="0.35">
      <c r="B23" s="94" t="s">
        <v>173</v>
      </c>
      <c r="C23" s="119"/>
      <c r="D23" s="144">
        <f>IFERROR($C$23/SUM($C$14:$C$15),0)</f>
        <v>0</v>
      </c>
      <c r="E23"/>
    </row>
    <row r="24" spans="1:10" ht="14.5" customHeight="1" x14ac:dyDescent="0.35">
      <c r="B24" s="35"/>
      <c r="C24" s="155"/>
      <c r="D24"/>
      <c r="E24"/>
    </row>
    <row r="25" spans="1:10" ht="29.25" customHeight="1" x14ac:dyDescent="0.35">
      <c r="B25" s="156" t="s">
        <v>73</v>
      </c>
      <c r="C25" s="157"/>
      <c r="D25" s="158" t="s">
        <v>3</v>
      </c>
      <c r="E25" s="158" t="s">
        <v>4</v>
      </c>
      <c r="J25" s="31" t="s">
        <v>8</v>
      </c>
    </row>
    <row r="26" spans="1:10" x14ac:dyDescent="0.35">
      <c r="A26" s="159" t="s">
        <v>158</v>
      </c>
      <c r="B26" s="160"/>
      <c r="C26" s="147" t="s">
        <v>203</v>
      </c>
      <c r="D26" s="161"/>
      <c r="E26" s="161"/>
    </row>
    <row r="27" spans="1:10" ht="14.5" customHeight="1" x14ac:dyDescent="0.35">
      <c r="A27" s="162"/>
      <c r="B27" s="163" t="str">
        <f>IF($C$26="",$A$26&amp;" "&amp;'Reference Information (Locked)'!A2,$C$26&amp;" "&amp;'Reference Information (Locked)'!A2)</f>
        <v>Cervical Cancer Screening (CCS-E) Phase</v>
      </c>
      <c r="C27" s="102" t="s">
        <v>64</v>
      </c>
      <c r="D27" s="161"/>
      <c r="E27" s="161"/>
    </row>
    <row r="28" spans="1:10" x14ac:dyDescent="0.35">
      <c r="A28" s="162"/>
      <c r="B28" s="163" t="str">
        <f>IF($C$26="",$A$26&amp;" Baseline Timeframe",$C$26&amp;" Baseline Timeframe")</f>
        <v>Cervical Cancer Screening (CCS-E) Baseline Timeframe</v>
      </c>
      <c r="C28" s="1"/>
      <c r="D28" s="168">
        <v>44197</v>
      </c>
      <c r="E28" s="168">
        <v>44531</v>
      </c>
    </row>
    <row r="29" spans="1:10" ht="14.5" customHeight="1" x14ac:dyDescent="0.35">
      <c r="A29" s="162"/>
      <c r="B29" s="163" t="str">
        <f>IF($C$26="",$A$26&amp;" First Followup Timeframe",$C$26&amp;" First Followup Timeframe")</f>
        <v>Cervical Cancer Screening (CCS-E) First Followup Timeframe</v>
      </c>
      <c r="C29" s="1"/>
      <c r="D29" s="148">
        <f>IF(C26="","",DATE(2024,1,1))</f>
        <v>45292</v>
      </c>
      <c r="E29" s="148">
        <f>IF(C26="","",DATE(2024,12,1))</f>
        <v>45627</v>
      </c>
    </row>
    <row r="30" spans="1:10" x14ac:dyDescent="0.35">
      <c r="A30" s="162"/>
      <c r="B30" s="163" t="str">
        <f>IF($C$26="",$A$26&amp;" Second Followup Timeframe",$C$26&amp;" Second Followup Timeframe")</f>
        <v>Cervical Cancer Screening (CCS-E) Second Followup Timeframe</v>
      </c>
      <c r="C30" s="1"/>
      <c r="D30" s="148">
        <f>IF(C26="","",DATE(2025,1,1))</f>
        <v>45658</v>
      </c>
      <c r="E30" s="148">
        <f>IF(C26="","",DATE(2025,12,1))</f>
        <v>45992</v>
      </c>
    </row>
    <row r="31" spans="1:10" x14ac:dyDescent="0.35">
      <c r="A31" s="159" t="s">
        <v>159</v>
      </c>
      <c r="B31" s="163"/>
      <c r="C31" s="102" t="s">
        <v>205</v>
      </c>
      <c r="D31" s="161"/>
      <c r="E31" s="161"/>
    </row>
    <row r="32" spans="1:10" x14ac:dyDescent="0.35">
      <c r="A32" s="162"/>
      <c r="B32" s="163" t="str">
        <f>IF($C$31="",$A$31&amp;" "&amp;'Reference Information (Locked)'!$A$2,$C$31&amp;" "&amp;'Reference Information (Locked)'!$A$2)</f>
        <v>Breast Cancer Screening (BCS-E) Phase</v>
      </c>
      <c r="C32" s="102" t="s">
        <v>202</v>
      </c>
      <c r="D32" s="161"/>
      <c r="E32" s="161"/>
    </row>
    <row r="33" spans="1:5" x14ac:dyDescent="0.35">
      <c r="A33" s="162"/>
      <c r="B33" s="163" t="str">
        <f>IF($C$31="",$A$31&amp;" Baseline Timeframe",$C$31&amp;" Baseline Timeframe")</f>
        <v>Breast Cancer Screening (BCS-E) Baseline Timeframe</v>
      </c>
      <c r="C33" s="1"/>
      <c r="D33" s="148">
        <v>45682</v>
      </c>
      <c r="E33" s="148">
        <v>46022</v>
      </c>
    </row>
    <row r="34" spans="1:5" x14ac:dyDescent="0.35">
      <c r="A34" s="162"/>
      <c r="B34" s="163" t="str">
        <f>IF($C$31="",$A$31&amp;" First Followup Timeframe",$C$31&amp;" First Followup Timeframe")</f>
        <v>Breast Cancer Screening (BCS-E) First Followup Timeframe</v>
      </c>
      <c r="C34" s="1"/>
      <c r="D34" s="148" t="s">
        <v>8</v>
      </c>
      <c r="E34" s="148" t="s">
        <v>8</v>
      </c>
    </row>
    <row r="35" spans="1:5" x14ac:dyDescent="0.35">
      <c r="A35" s="162"/>
      <c r="B35" s="163" t="str">
        <f>IF($C$31="",$A$31&amp;" Second Followup Timeframe",$C$31&amp;" Second Followup Timeframe")</f>
        <v>Breast Cancer Screening (BCS-E) Second Followup Timeframe</v>
      </c>
      <c r="C35" s="1"/>
      <c r="D35" s="148" t="s">
        <v>8</v>
      </c>
      <c r="E35" s="148" t="s">
        <v>8</v>
      </c>
    </row>
    <row r="36" spans="1:5" x14ac:dyDescent="0.35">
      <c r="A36" s="159" t="s">
        <v>160</v>
      </c>
      <c r="B36" s="163"/>
      <c r="C36" s="102" t="s">
        <v>205</v>
      </c>
      <c r="D36" s="161"/>
      <c r="E36" s="161"/>
    </row>
    <row r="37" spans="1:5" x14ac:dyDescent="0.35">
      <c r="A37" s="162"/>
      <c r="B37" s="163" t="str">
        <f>IF($C$36="",$A$36&amp;" "&amp;'Reference Information (Locked)'!A2,$C$36&amp;" "&amp;'Reference Information (Locked)'!A2)</f>
        <v>Breast Cancer Screening (BCS-E) Phase</v>
      </c>
      <c r="C37" s="102" t="s">
        <v>201</v>
      </c>
      <c r="D37" s="161"/>
      <c r="E37" s="161"/>
    </row>
    <row r="38" spans="1:5" x14ac:dyDescent="0.35">
      <c r="A38" s="162"/>
      <c r="B38" s="163" t="str">
        <f>IF($C$36="",$A$36&amp;" Baseline Timeframe",$C$36&amp;" Baseline Timeframe")</f>
        <v>Breast Cancer Screening (BCS-E) Baseline Timeframe</v>
      </c>
      <c r="C38" s="1"/>
      <c r="D38" s="168"/>
      <c r="E38" s="168"/>
    </row>
    <row r="39" spans="1:5" x14ac:dyDescent="0.35">
      <c r="A39" s="162"/>
      <c r="B39" s="163" t="str">
        <f>IF($C$36="",$A$36&amp;" First Followup Timeframe",$C$36&amp;" First Followup Timeframe")</f>
        <v>Breast Cancer Screening (BCS-E) First Followup Timeframe</v>
      </c>
      <c r="C39" s="1"/>
      <c r="D39" s="148">
        <f>IF(C36="","",DATE(2024,1,1))</f>
        <v>45292</v>
      </c>
      <c r="E39" s="148">
        <f>IF(C36="","",DATE(2024,12,1))</f>
        <v>45627</v>
      </c>
    </row>
    <row r="40" spans="1:5" x14ac:dyDescent="0.35">
      <c r="A40" s="162"/>
      <c r="B40" s="163" t="str">
        <f>IF($C$36="",$A$36&amp;" Second Followup Timeframe",$C$36&amp;" Second Followup Timeframe")</f>
        <v>Breast Cancer Screening (BCS-E) Second Followup Timeframe</v>
      </c>
      <c r="C40" s="1"/>
      <c r="D40" s="148">
        <f>IF(C36="","",DATE(2025,1,1))</f>
        <v>45658</v>
      </c>
      <c r="E40" s="148">
        <f>IF(C36="","",DATE(2025,12,1))</f>
        <v>45992</v>
      </c>
    </row>
    <row r="41" spans="1:5" x14ac:dyDescent="0.35">
      <c r="A41" s="159" t="s">
        <v>161</v>
      </c>
      <c r="B41" s="163"/>
      <c r="C41" s="102" t="s">
        <v>206</v>
      </c>
      <c r="D41" s="161"/>
      <c r="E41" s="161"/>
    </row>
    <row r="42" spans="1:5" x14ac:dyDescent="0.35">
      <c r="A42" s="162"/>
      <c r="B42" s="163" t="str">
        <f>IF($C$41="",$A$41&amp;" "&amp;'Reference Information (Locked)'!A2,$C$41&amp;" "&amp;'Reference Information (Locked)'!A2)</f>
        <v>Controlling High Blood Pressure (CBP) Phase</v>
      </c>
      <c r="C42" s="102" t="s">
        <v>76</v>
      </c>
      <c r="D42" s="161"/>
      <c r="E42" s="161"/>
    </row>
    <row r="43" spans="1:5" x14ac:dyDescent="0.35">
      <c r="A43" s="162"/>
      <c r="B43" s="163" t="str">
        <f>IF($C$41="",$A$41&amp;" Baseline Timeframe",$C$41&amp;" Baseline Timeframe")</f>
        <v>Controlling High Blood Pressure (CBP) Baseline Timeframe</v>
      </c>
      <c r="C43" s="1"/>
      <c r="D43" s="148">
        <v>45682</v>
      </c>
      <c r="E43" s="148">
        <v>46022</v>
      </c>
    </row>
    <row r="44" spans="1:5" x14ac:dyDescent="0.35">
      <c r="A44" s="162"/>
      <c r="B44" s="163" t="str">
        <f>IF($C$41="",$A$41&amp;" First Followup Timeframe",$C$41&amp;" First Followup Timeframe")</f>
        <v>Controlling High Blood Pressure (CBP) First Followup Timeframe</v>
      </c>
      <c r="C44" s="1"/>
      <c r="D44" s="148"/>
      <c r="E44" s="148"/>
    </row>
    <row r="45" spans="1:5" x14ac:dyDescent="0.35">
      <c r="A45" s="162"/>
      <c r="B45" s="163" t="str">
        <f>IF($C$41="",$A$41&amp;" Second Followup Timeframe",$C$41&amp;" Second Followup Timeframe")</f>
        <v>Controlling High Blood Pressure (CBP) Second Followup Timeframe</v>
      </c>
      <c r="C45" s="1"/>
      <c r="D45" s="148"/>
      <c r="E45" s="148"/>
    </row>
    <row r="46" spans="1:5" x14ac:dyDescent="0.35">
      <c r="A46" s="159" t="s">
        <v>162</v>
      </c>
      <c r="B46" s="163"/>
      <c r="C46" s="102" t="s">
        <v>207</v>
      </c>
      <c r="D46" s="161"/>
      <c r="E46" s="161"/>
    </row>
    <row r="47" spans="1:5" x14ac:dyDescent="0.35">
      <c r="A47" s="162"/>
      <c r="B47" s="163" t="str">
        <f>IF($C$46="",$A$46&amp;" "&amp;'Reference Information (Locked)'!A2,$C$46&amp;" "&amp;'Reference Information (Locked)'!A2)</f>
        <v>Blood Pressure Control (BPC-E) Phase</v>
      </c>
      <c r="C47" s="102" t="s">
        <v>76</v>
      </c>
      <c r="D47" s="161"/>
      <c r="E47" s="161"/>
    </row>
    <row r="48" spans="1:5" x14ac:dyDescent="0.35">
      <c r="A48" s="162"/>
      <c r="B48" s="163" t="str">
        <f>IF($C$46="",$A$46&amp;" Baseline Timeframe",$C$46&amp;" Baseline Timeframe")</f>
        <v>Blood Pressure Control (BPC-E) Baseline Timeframe</v>
      </c>
      <c r="C48" s="1"/>
      <c r="D48" s="148">
        <v>45682</v>
      </c>
      <c r="E48" s="148">
        <v>46022</v>
      </c>
    </row>
    <row r="49" spans="1:5" x14ac:dyDescent="0.35">
      <c r="A49" s="162"/>
      <c r="B49" s="163" t="str">
        <f>IF($C$46="",$A$46&amp;" First Followup Timeframe",$C$46&amp;" First Followup Timeframe")</f>
        <v>Blood Pressure Control (BPC-E) First Followup Timeframe</v>
      </c>
      <c r="C49" s="1"/>
      <c r="D49" s="148"/>
      <c r="E49" s="148"/>
    </row>
    <row r="50" spans="1:5" x14ac:dyDescent="0.35">
      <c r="A50" s="162"/>
      <c r="B50" s="163" t="str">
        <f>IF($C$46="",$A$46&amp;" Second Followup Timeframe",$C$46&amp;" Second Followup Timeframe")</f>
        <v>Blood Pressure Control (BPC-E) Second Followup Timeframe</v>
      </c>
      <c r="C50" s="1"/>
      <c r="D50" s="148"/>
      <c r="E50" s="148"/>
    </row>
    <row r="51" spans="1:5" x14ac:dyDescent="0.35">
      <c r="A51" s="159" t="s">
        <v>163</v>
      </c>
      <c r="B51" s="163"/>
      <c r="C51" s="120"/>
      <c r="D51" s="161"/>
      <c r="E51" s="161"/>
    </row>
    <row r="52" spans="1:5" x14ac:dyDescent="0.35">
      <c r="A52" s="162"/>
      <c r="B52" s="163" t="str">
        <f>IF($C$51="",$A$51&amp;" "&amp;'Reference Information (Locked)'!A2,$C$51&amp;" "&amp;'Reference Information (Locked)'!A2)</f>
        <v>Measure 2c Name Phase</v>
      </c>
      <c r="C52" s="120"/>
      <c r="D52" s="161"/>
      <c r="E52" s="161"/>
    </row>
    <row r="53" spans="1:5" x14ac:dyDescent="0.35">
      <c r="A53" s="162"/>
      <c r="B53" s="163" t="str">
        <f>IF($C$51="",$A$51&amp;" Baseline Timeframe",$C$51&amp;" Baseline Timeframe")</f>
        <v>Measure 2c Name Baseline Timeframe</v>
      </c>
      <c r="C53" s="1"/>
      <c r="D53" s="168"/>
      <c r="E53" s="168"/>
    </row>
    <row r="54" spans="1:5" x14ac:dyDescent="0.35">
      <c r="A54" s="162"/>
      <c r="B54" s="163" t="str">
        <f>IF($C$51="",$A$51&amp;" First Followup Timeframe",$C$51&amp;" First Followup Timeframe")</f>
        <v>Measure 2c Name First Followup Timeframe</v>
      </c>
      <c r="C54" s="1"/>
      <c r="D54" s="148" t="str">
        <f>IF(C51="","",DATE(2024,1,1))</f>
        <v/>
      </c>
      <c r="E54" s="148" t="str">
        <f>IF(C51="","",DATE(2024,12,1))</f>
        <v/>
      </c>
    </row>
    <row r="55" spans="1:5" x14ac:dyDescent="0.35">
      <c r="A55" s="162"/>
      <c r="B55" s="163" t="str">
        <f>IF($C$51="",$A$51&amp;" Second Followup Timeframe",$C$51&amp;" Second Followup Timeframe")</f>
        <v>Measure 2c Name Second Followup Timeframe</v>
      </c>
      <c r="C55" s="1"/>
      <c r="D55" s="148" t="str">
        <f>IF(C51="","",DATE(2025,1,1))</f>
        <v/>
      </c>
      <c r="E55" s="148" t="str">
        <f>IF(C51="","",DATE(2025,12,1))</f>
        <v/>
      </c>
    </row>
    <row r="56" spans="1:5" x14ac:dyDescent="0.35">
      <c r="A56" s="159" t="s">
        <v>164</v>
      </c>
      <c r="B56" s="163"/>
      <c r="C56" s="120"/>
      <c r="D56" s="161"/>
      <c r="E56" s="161"/>
    </row>
    <row r="57" spans="1:5" x14ac:dyDescent="0.35">
      <c r="A57" s="162"/>
      <c r="B57" s="163" t="str">
        <f>IF($C$56="",$A$56&amp;" "&amp;'Reference Information (Locked)'!A2,$C$56&amp;" "&amp;'Reference Information (Locked)'!A2)</f>
        <v>Measure 3a Name Phase</v>
      </c>
      <c r="C57" s="120"/>
      <c r="D57" s="161"/>
      <c r="E57" s="161"/>
    </row>
    <row r="58" spans="1:5" x14ac:dyDescent="0.35">
      <c r="A58" s="162"/>
      <c r="B58" s="163" t="str">
        <f>IF($C$56="",$A$56&amp;" Baseline Timeframe",$C$56&amp;" Baseline Timeframe")</f>
        <v>Measure 3a Name Baseline Timeframe</v>
      </c>
      <c r="C58" s="1"/>
      <c r="D58" s="168"/>
      <c r="E58" s="168"/>
    </row>
    <row r="59" spans="1:5" x14ac:dyDescent="0.35">
      <c r="A59" s="162"/>
      <c r="B59" s="163" t="str">
        <f>IF($C$56="",$A$56&amp;" First Followup Timeframe",$C$56&amp;" First Followup Timeframe")</f>
        <v>Measure 3a Name First Followup Timeframe</v>
      </c>
      <c r="C59" s="1"/>
      <c r="D59" s="148" t="str">
        <f>IF(C56="","",DATE(2024,1,1))</f>
        <v/>
      </c>
      <c r="E59" s="148" t="str">
        <f>IF(C56="","",DATE(2024,12,1))</f>
        <v/>
      </c>
    </row>
    <row r="60" spans="1:5" x14ac:dyDescent="0.35">
      <c r="A60" s="162"/>
      <c r="B60" s="163" t="str">
        <f>IF($C$56="",$A$56&amp;" Second Followup Timeframe",$C$56&amp;" Second Followup Timeframe")</f>
        <v>Measure 3a Name Second Followup Timeframe</v>
      </c>
      <c r="C60" s="1"/>
      <c r="D60" s="148" t="str">
        <f>IF(C56="","",DATE(2025,1,1))</f>
        <v/>
      </c>
      <c r="E60" s="148" t="str">
        <f>IF(C56="","",DATE(2025,12,1))</f>
        <v/>
      </c>
    </row>
    <row r="61" spans="1:5" x14ac:dyDescent="0.35">
      <c r="A61" s="159" t="s">
        <v>165</v>
      </c>
      <c r="B61" s="163"/>
      <c r="C61" s="120"/>
      <c r="D61" s="161"/>
      <c r="E61" s="161"/>
    </row>
    <row r="62" spans="1:5" x14ac:dyDescent="0.35">
      <c r="A62" s="162"/>
      <c r="B62" s="163" t="str">
        <f>IF($C$61="",$A$61&amp;" "&amp;'Reference Information (Locked)'!A2,$C$61&amp;" "&amp;'Reference Information (Locked)'!A2)</f>
        <v>Measure 3b Name Phase</v>
      </c>
      <c r="C62" s="120"/>
      <c r="D62" s="161"/>
      <c r="E62" s="161"/>
    </row>
    <row r="63" spans="1:5" x14ac:dyDescent="0.35">
      <c r="A63" s="162"/>
      <c r="B63" s="163" t="str">
        <f>IF($C$61="",$A$61&amp;" Baseline Timeframe",$C$61&amp;" Baseline Timeframe")</f>
        <v>Measure 3b Name Baseline Timeframe</v>
      </c>
      <c r="C63" s="1"/>
      <c r="D63" s="168"/>
      <c r="E63" s="168"/>
    </row>
    <row r="64" spans="1:5" x14ac:dyDescent="0.35">
      <c r="A64" s="162"/>
      <c r="B64" s="163" t="str">
        <f>IF($C$61="",$A$61&amp;" First Followup Timeframe",$C$61&amp;" First Followup Timeframe")</f>
        <v>Measure 3b Name First Followup Timeframe</v>
      </c>
      <c r="C64" s="1"/>
      <c r="D64" s="148" t="str">
        <f>IF(C61="","",DATE(2024,1,1))</f>
        <v/>
      </c>
      <c r="E64" s="148" t="str">
        <f>IF(C61="","",DATE(2024,12,1))</f>
        <v/>
      </c>
    </row>
    <row r="65" spans="1:9" x14ac:dyDescent="0.35">
      <c r="A65" s="162"/>
      <c r="B65" s="163" t="str">
        <f>IF($C$61="",$A$61&amp;" Second Followup Timeframe",$C$61&amp;" Second Followup Timeframe")</f>
        <v>Measure 3b Name Second Followup Timeframe</v>
      </c>
      <c r="C65" s="1"/>
      <c r="D65" s="148" t="str">
        <f>IF(C61="","",DATE(2025,1,1))</f>
        <v/>
      </c>
      <c r="E65" s="148" t="str">
        <f>IF(C61="","",DATE(2025,12,1))</f>
        <v/>
      </c>
    </row>
    <row r="66" spans="1:9" x14ac:dyDescent="0.35">
      <c r="A66" s="159" t="s">
        <v>166</v>
      </c>
      <c r="B66" s="163"/>
      <c r="C66" s="120"/>
      <c r="D66" s="161"/>
      <c r="E66" s="161"/>
    </row>
    <row r="67" spans="1:9" x14ac:dyDescent="0.35">
      <c r="A67" s="162"/>
      <c r="B67" s="163" t="str">
        <f>IF($C$66="",$A$66&amp;" "&amp;'Reference Information (Locked)'!A2,$C$66&amp;" "&amp;'Reference Information (Locked)'!A2)</f>
        <v>Measure 3c Name Phase</v>
      </c>
      <c r="C67" s="120"/>
      <c r="D67" s="161"/>
      <c r="E67" s="161"/>
    </row>
    <row r="68" spans="1:9" x14ac:dyDescent="0.35">
      <c r="A68" s="162"/>
      <c r="B68" s="163" t="str">
        <f>IF($C$66="",$A$66&amp;" Baseline Timeframe",$C$66&amp;" Baseline Timeframe")</f>
        <v>Measure 3c Name Baseline Timeframe</v>
      </c>
      <c r="C68" s="1"/>
      <c r="D68" s="168" t="s">
        <v>8</v>
      </c>
      <c r="E68" s="168" t="s">
        <v>8</v>
      </c>
      <c r="I68" t="s">
        <v>8</v>
      </c>
    </row>
    <row r="69" spans="1:9" x14ac:dyDescent="0.35">
      <c r="A69" s="162"/>
      <c r="B69" s="163" t="str">
        <f>IF($C$66="",$A$66&amp;" First Followup Timeframe",$C$66&amp;" First Followup Timeframe")</f>
        <v>Measure 3c Name First Followup Timeframe</v>
      </c>
      <c r="C69" s="1"/>
      <c r="D69" s="148" t="str">
        <f>IF(C66="","",DATE(2024,1,1))</f>
        <v/>
      </c>
      <c r="E69" s="148" t="str">
        <f>IF(C66="","",DATE(2024,12,1))</f>
        <v/>
      </c>
    </row>
    <row r="70" spans="1:9" x14ac:dyDescent="0.35">
      <c r="B70" s="163" t="str">
        <f>IF($C$66="",$A$66&amp;" Second Followup Timeframe",$C$66&amp;" Second Followup Timeframe")</f>
        <v>Measure 3c Name Second Followup Timeframe</v>
      </c>
      <c r="C70" s="1"/>
      <c r="D70" s="148" t="str">
        <f>IF(C66="","",DATE(2025,1,1))</f>
        <v/>
      </c>
      <c r="E70" s="148" t="str">
        <f>IF(C66="","",DATE(2025,12,1))</f>
        <v/>
      </c>
    </row>
  </sheetData>
  <sheetProtection algorithmName="SHA-512" hashValue="H72qBU3BllsFwDoj+O3YrC+2RrpY/BKqvWQqsOlF2o4X3gdd9o6M5/Ln/R/rg96MPyrFwJiGcvEfKNAXq9uFpw==" saltValue="WW5L6lvdZWWdawPY4lx9zQ==" spinCount="100000" sheet="1" selectLockedCells="1"/>
  <protectedRanges>
    <protectedRange algorithmName="SHA-512" hashValue="yulbq8V/T/foYjW67iMA+20LhgrcHjB+f/1+fwJlBkufBbcb9pAnG7iIYPz10/AYbLP/NtW7FmI4JjJx+qRvQw==" saltValue="xwEOnL4B8BouzpfW6368lg==" spinCount="100000" sqref="C26:C27 D28:E30 C31:C32 D33:E35 D39:E40 D54:E55 D59:E60 D64:E65 C41:C42 C51:C52 C61:C62 C36:C37 C46:C47 C56:C57 C66:C67 D69:E70 D48:E50 D43:E45" name="Range1"/>
  </protectedRanges>
  <mergeCells count="5">
    <mergeCell ref="A19:D20"/>
    <mergeCell ref="C1:E1"/>
    <mergeCell ref="H1:N3"/>
    <mergeCell ref="M5:R12"/>
    <mergeCell ref="I5:L12"/>
  </mergeCells>
  <conditionalFormatting sqref="B13">
    <cfRule type="expression" dxfId="67" priority="4">
      <formula>H1048573</formula>
    </cfRule>
  </conditionalFormatting>
  <conditionalFormatting sqref="B17:B18 B21 B25">
    <cfRule type="expression" dxfId="66" priority="80">
      <formula>#REF!</formula>
    </cfRule>
  </conditionalFormatting>
  <conditionalFormatting sqref="B22">
    <cfRule type="expression" dxfId="65" priority="87">
      <formula>E2</formula>
    </cfRule>
  </conditionalFormatting>
  <conditionalFormatting sqref="B23:B24">
    <cfRule type="expression" dxfId="64" priority="85">
      <formula>E1</formula>
    </cfRule>
  </conditionalFormatting>
  <conditionalFormatting sqref="C5:C18 C21:C24">
    <cfRule type="expression" dxfId="63" priority="3">
      <formula>H5</formula>
    </cfRule>
  </conditionalFormatting>
  <conditionalFormatting sqref="C13 C17">
    <cfRule type="expression" dxfId="62" priority="1">
      <formula>$C$13&lt;&gt;$C$17</formula>
    </cfRule>
  </conditionalFormatting>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A31E9679-7E3C-4172-8BD6-DAC2C6123634}">
          <x14:formula1>
            <xm:f>'Reference Information (Locked)'!$A$10:$A$29</xm:f>
          </x14:formula1>
          <xm:sqref>C2</xm:sqref>
        </x14:dataValidation>
        <x14:dataValidation type="list" allowBlank="1" showInputMessage="1" showErrorMessage="1" xr:uid="{220D9EA2-907A-4CBC-8DBA-95C9A4C5BB46}">
          <x14:formula1>
            <xm:f>'Reference Information (Locked)'!$D$2:$D$30</xm:f>
          </x14:formula1>
          <xm:sqref>C51 C66 C61 C56</xm:sqref>
        </x14:dataValidation>
        <x14:dataValidation type="list" allowBlank="1" showInputMessage="1" showErrorMessage="1" xr:uid="{F5FFE417-9F4A-4FEC-BB18-E509F362D55C}">
          <x14:formula1>
            <xm:f>'Reference Information (Locked)'!$F$2:$F$31</xm:f>
          </x14:formula1>
          <xm:sqref>C67 C57 C62 C52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81D95-7745-4389-8316-5E734ABDD25A}">
  <dimension ref="B1:AE120"/>
  <sheetViews>
    <sheetView topLeftCell="B1" zoomScale="107" workbookViewId="0">
      <pane xSplit="6" ySplit="2" topLeftCell="H82" activePane="bottomRight" state="frozen"/>
      <selection activeCell="B1" sqref="B1"/>
      <selection pane="topRight" activeCell="H1" sqref="H1"/>
      <selection pane="bottomLeft" activeCell="B3" sqref="B3"/>
      <selection pane="bottomRight" activeCell="K101" sqref="K101"/>
    </sheetView>
  </sheetViews>
  <sheetFormatPr defaultRowHeight="14.5" x14ac:dyDescent="0.35"/>
  <cols>
    <col min="1" max="1" width="0" hidden="1" customWidth="1"/>
    <col min="2" max="2" width="14.6328125" customWidth="1"/>
    <col min="3" max="3" width="49.453125" customWidth="1"/>
    <col min="4" max="4" width="12" customWidth="1"/>
    <col min="5" max="6" width="11.453125" customWidth="1"/>
    <col min="7" max="7" width="13.81640625" style="101" customWidth="1"/>
    <col min="8" max="8" width="8.7265625" style="8" customWidth="1"/>
    <col min="9" max="10" width="8.7265625" customWidth="1"/>
    <col min="11" max="11" width="10.453125" customWidth="1"/>
    <col min="12" max="15" width="8.7265625" customWidth="1"/>
    <col min="16" max="16" width="13.1796875" style="10" customWidth="1"/>
    <col min="20" max="20" width="13.453125" style="10" customWidth="1"/>
    <col min="22" max="23" width="8.81640625" style="114"/>
    <col min="24" max="24" width="8.81640625" style="31"/>
  </cols>
  <sheetData>
    <row r="1" spans="2:31" s="30" customFormat="1" ht="33" customHeight="1" thickBot="1" x14ac:dyDescent="0.4">
      <c r="C1" s="33" t="s">
        <v>8</v>
      </c>
      <c r="D1" s="64" t="s">
        <v>20</v>
      </c>
      <c r="E1" s="196" t="s">
        <v>72</v>
      </c>
      <c r="F1" s="197"/>
      <c r="G1" s="198"/>
      <c r="H1" s="193" t="s">
        <v>21</v>
      </c>
      <c r="I1" s="194"/>
      <c r="J1" s="194"/>
      <c r="K1" s="194"/>
      <c r="L1" s="194"/>
      <c r="M1" s="194"/>
      <c r="N1" s="194"/>
      <c r="O1" s="194"/>
      <c r="P1" s="42"/>
      <c r="Q1" s="193" t="s">
        <v>22</v>
      </c>
      <c r="R1" s="194"/>
      <c r="S1" s="194"/>
      <c r="T1" s="195"/>
      <c r="V1" s="112"/>
      <c r="W1" s="112"/>
      <c r="X1" s="33"/>
      <c r="Y1" s="33"/>
      <c r="Z1" s="33"/>
      <c r="AA1" s="33"/>
      <c r="AB1" s="33"/>
      <c r="AC1" s="33"/>
      <c r="AD1" s="33"/>
      <c r="AE1" s="33"/>
    </row>
    <row r="2" spans="2:31" s="6" customFormat="1" ht="78" customHeight="1" x14ac:dyDescent="0.35">
      <c r="C2" s="6" t="s">
        <v>180</v>
      </c>
      <c r="D2" s="6" t="s">
        <v>10</v>
      </c>
      <c r="E2" s="6" t="s">
        <v>9</v>
      </c>
      <c r="F2" s="6" t="s">
        <v>89</v>
      </c>
      <c r="G2" s="100" t="s">
        <v>177</v>
      </c>
      <c r="H2" s="7" t="s">
        <v>11</v>
      </c>
      <c r="I2" s="6" t="s">
        <v>12</v>
      </c>
      <c r="J2" s="6" t="s">
        <v>90</v>
      </c>
      <c r="K2" s="6" t="s">
        <v>91</v>
      </c>
      <c r="L2" s="6" t="s">
        <v>13</v>
      </c>
      <c r="M2" s="6" t="s">
        <v>14</v>
      </c>
      <c r="N2" s="6" t="s">
        <v>15</v>
      </c>
      <c r="O2" s="6" t="s">
        <v>16</v>
      </c>
      <c r="P2" s="9" t="s">
        <v>23</v>
      </c>
      <c r="Q2" s="6" t="s">
        <v>17</v>
      </c>
      <c r="R2" s="6" t="s">
        <v>18</v>
      </c>
      <c r="S2" s="6" t="s">
        <v>19</v>
      </c>
      <c r="T2" s="9" t="s">
        <v>24</v>
      </c>
      <c r="V2" s="113"/>
      <c r="W2" s="113"/>
      <c r="X2" s="34"/>
      <c r="Y2" s="34"/>
      <c r="Z2" s="34"/>
      <c r="AA2" s="34"/>
      <c r="AB2" s="34"/>
      <c r="AC2" s="34"/>
      <c r="AD2" s="34"/>
      <c r="AE2" s="34"/>
    </row>
    <row r="3" spans="2:31" ht="18.5" x14ac:dyDescent="0.45">
      <c r="B3" s="86" t="str">
        <f>'Tab 0 General Information'!A26&amp;" - "&amp;'Tab 0 General Information'!C26&amp;" "&amp;'Tab 0 General Information'!C27</f>
        <v>Measure 1a Name - Cervical Cancer Screening (CCS-E) Total</v>
      </c>
      <c r="C3" s="86"/>
      <c r="D3" s="140"/>
      <c r="G3" s="101" t="s">
        <v>8</v>
      </c>
      <c r="Y3" s="31"/>
      <c r="Z3" s="31"/>
      <c r="AA3" s="31"/>
      <c r="AB3" s="31"/>
      <c r="AC3" s="31"/>
      <c r="AD3" s="31"/>
      <c r="AE3" s="31"/>
    </row>
    <row r="4" spans="2:31" x14ac:dyDescent="0.35">
      <c r="C4" s="63" t="s">
        <v>88</v>
      </c>
      <c r="D4" s="169" t="s">
        <v>181</v>
      </c>
      <c r="G4" s="107"/>
      <c r="Y4" s="31"/>
      <c r="Z4" s="31"/>
      <c r="AA4" s="31"/>
      <c r="AB4" s="31"/>
      <c r="AC4" s="31"/>
      <c r="AD4" s="31"/>
      <c r="AE4" s="31"/>
    </row>
    <row r="5" spans="2:31" x14ac:dyDescent="0.35">
      <c r="C5" s="63" t="s">
        <v>6</v>
      </c>
      <c r="D5" s="122" t="s">
        <v>8</v>
      </c>
      <c r="E5" s="115"/>
      <c r="F5" s="115"/>
      <c r="G5" s="110"/>
      <c r="H5"/>
      <c r="V5" s="114" t="s">
        <v>170</v>
      </c>
      <c r="W5" s="114" t="s">
        <v>171</v>
      </c>
      <c r="Y5" s="31"/>
      <c r="Z5" s="31"/>
      <c r="AA5" s="31"/>
      <c r="AB5" s="31"/>
      <c r="AC5" s="31"/>
      <c r="AD5" s="31"/>
      <c r="AE5" s="31"/>
    </row>
    <row r="6" spans="2:31" x14ac:dyDescent="0.35">
      <c r="C6" s="63" t="str">
        <f>IF('Tab 0 General Information'!$D$28="","Baseline Date not entered","Baseline - "&amp;MONTH('Tab 0 General Information'!$D$28)&amp;"/"&amp;YEAR('Tab 0 General Information'!$D$28)&amp;" - "&amp;MONTH('Tab 0 General Information'!$E$28)&amp;"/"&amp;YEAR('Tab 0 General Information'!$E$28)&amp;" Numerator")</f>
        <v>Baseline - 1/2021 - 12/2021 Numerator</v>
      </c>
      <c r="D6" s="119"/>
      <c r="E6" s="119"/>
      <c r="F6" s="119"/>
      <c r="G6" s="109">
        <f>D6-E6</f>
        <v>0</v>
      </c>
      <c r="H6" s="120"/>
      <c r="I6" s="119"/>
      <c r="J6" s="119"/>
      <c r="K6" s="119"/>
      <c r="L6" s="119"/>
      <c r="M6" s="119"/>
      <c r="N6" s="119"/>
      <c r="O6" s="123"/>
      <c r="P6" s="91">
        <f>SUM(H6:O6)</f>
        <v>0</v>
      </c>
      <c r="Q6" s="120"/>
      <c r="R6" s="119"/>
      <c r="S6" s="123"/>
      <c r="T6" s="91">
        <f>SUM(Q6:S6)</f>
        <v>0</v>
      </c>
      <c r="V6" s="114">
        <f>IF(P6=0,0,IF($D6=P6,0,1))</f>
        <v>0</v>
      </c>
      <c r="W6" s="114">
        <f>IF(T6=0,0,IF($D6=T6,0,1))</f>
        <v>0</v>
      </c>
      <c r="Y6" s="31" t="s">
        <v>8</v>
      </c>
      <c r="Z6" s="31"/>
      <c r="AA6" s="31"/>
      <c r="AB6" s="31"/>
      <c r="AC6" s="31"/>
      <c r="AD6" s="31"/>
      <c r="AE6" s="31"/>
    </row>
    <row r="7" spans="2:31" x14ac:dyDescent="0.35">
      <c r="C7" s="63" t="str">
        <f>IF('Tab 0 General Information'!$D$28="","Baseline Date not entered","Baseline - "&amp;MONTH('Tab 0 General Information'!$D$28)&amp;"/"&amp;YEAR('Tab 0 General Information'!$D$28)&amp;" - "&amp;MONTH('Tab 0 General Information'!$E$28)&amp;"/"&amp;YEAR('Tab 0 General Information'!$E$28)&amp;" Denominator")</f>
        <v>Baseline - 1/2021 - 12/2021 Denominator</v>
      </c>
      <c r="D7" s="119"/>
      <c r="E7" s="119"/>
      <c r="F7" s="119"/>
      <c r="G7" s="109">
        <f t="shared" ref="G7:G13" si="0">D7-E7</f>
        <v>0</v>
      </c>
      <c r="H7" s="120"/>
      <c r="I7" s="119"/>
      <c r="J7" s="119"/>
      <c r="K7" s="119"/>
      <c r="L7" s="119"/>
      <c r="M7" s="119"/>
      <c r="N7" s="119"/>
      <c r="O7" s="123"/>
      <c r="P7" s="91">
        <f>SUM(H7:O7)</f>
        <v>0</v>
      </c>
      <c r="Q7" s="120"/>
      <c r="R7" s="119"/>
      <c r="S7" s="123"/>
      <c r="T7" s="91">
        <f>SUM(Q7:S7)</f>
        <v>0</v>
      </c>
      <c r="V7" s="114">
        <f>IF(P7=0,0,IF($D7=P7,0,1))</f>
        <v>0</v>
      </c>
      <c r="W7" s="114">
        <f>IF(T7=0,0,IF($D7=T7,0,1))</f>
        <v>0</v>
      </c>
      <c r="Y7" s="31"/>
      <c r="Z7" s="31"/>
      <c r="AA7" s="31"/>
      <c r="AB7" s="31"/>
      <c r="AC7" s="31"/>
      <c r="AD7" s="31"/>
      <c r="AE7" s="31"/>
    </row>
    <row r="8" spans="2:31" x14ac:dyDescent="0.35">
      <c r="C8" s="63" t="s">
        <v>7</v>
      </c>
      <c r="D8" s="89">
        <f>IF(D7&lt;&gt;"",D6/D7,0)</f>
        <v>0</v>
      </c>
      <c r="E8" s="89">
        <f>IF(E7&lt;&gt;"",E6/E7,0)</f>
        <v>0</v>
      </c>
      <c r="F8" s="89">
        <f>IF(F7&lt;&gt;"",F6/F7,0)</f>
        <v>0</v>
      </c>
      <c r="G8" s="108">
        <f>IF(G7&lt;&gt;0,G6/G7,0)</f>
        <v>0</v>
      </c>
      <c r="H8" s="99">
        <f>IF(OR(H7="",H7=0),0,H6/H7)</f>
        <v>0</v>
      </c>
      <c r="I8" s="96">
        <f t="shared" ref="I8:P8" si="1">IF(OR(I7="",I7=0),0,I6/I7)</f>
        <v>0</v>
      </c>
      <c r="J8" s="96">
        <f t="shared" si="1"/>
        <v>0</v>
      </c>
      <c r="K8" s="96">
        <f t="shared" si="1"/>
        <v>0</v>
      </c>
      <c r="L8" s="96">
        <f t="shared" si="1"/>
        <v>0</v>
      </c>
      <c r="M8" s="96">
        <f t="shared" si="1"/>
        <v>0</v>
      </c>
      <c r="N8" s="96">
        <f t="shared" si="1"/>
        <v>0</v>
      </c>
      <c r="O8" s="97">
        <f t="shared" si="1"/>
        <v>0</v>
      </c>
      <c r="P8" s="98">
        <f t="shared" si="1"/>
        <v>0</v>
      </c>
      <c r="Q8" s="99">
        <f t="shared" ref="Q8" si="2">IF(OR(Q7="",Q7=0),0,Q6/Q7)</f>
        <v>0</v>
      </c>
      <c r="R8" s="96">
        <f t="shared" ref="R8" si="3">IF(OR(R7="",R7=0),0,R6/R7)</f>
        <v>0</v>
      </c>
      <c r="S8" s="97">
        <f t="shared" ref="S8" si="4">IF(OR(S7="",S7=0),0,S6/S7)</f>
        <v>0</v>
      </c>
      <c r="T8" s="41"/>
      <c r="V8" s="114">
        <f>IF(P7=0,0,IF(P8&gt;1,1,0))</f>
        <v>0</v>
      </c>
      <c r="W8" s="114">
        <f>IF(T8=0,0,IF(T8&gt;1,1,0))</f>
        <v>0</v>
      </c>
      <c r="Y8" s="31"/>
      <c r="Z8" s="31"/>
      <c r="AA8" s="31"/>
      <c r="AB8" s="31"/>
      <c r="AC8" s="31"/>
      <c r="AD8" s="31"/>
      <c r="AE8" s="31"/>
    </row>
    <row r="9" spans="2:31" x14ac:dyDescent="0.35">
      <c r="C9" s="63" t="str">
        <f>IF('Tab 0 General Information'!$D$29="","Timeframe Date not entered","Followup Timeframe 1 - "&amp;MONTH('Tab 0 General Information'!$D$29)&amp;"/"&amp;YEAR('Tab 0 General Information'!$D$29)&amp;" - "&amp;MONTH('Tab 0 General Information'!$E$29)&amp;"/"&amp;YEAR('Tab 0 General Information'!$E$29)&amp;" Numerator")</f>
        <v>Followup Timeframe 1 - 1/2024 - 12/2024 Numerator</v>
      </c>
      <c r="D9" s="119"/>
      <c r="E9" s="119"/>
      <c r="F9" s="119"/>
      <c r="G9" s="109">
        <f t="shared" si="0"/>
        <v>0</v>
      </c>
      <c r="H9" s="120"/>
      <c r="I9" s="119"/>
      <c r="J9" s="119"/>
      <c r="K9" s="119"/>
      <c r="L9" s="119"/>
      <c r="M9" s="119"/>
      <c r="N9" s="119"/>
      <c r="O9" s="123"/>
      <c r="P9" s="91">
        <f>SUM(H9:O9)</f>
        <v>0</v>
      </c>
      <c r="Q9" s="120"/>
      <c r="R9" s="119"/>
      <c r="S9" s="123"/>
      <c r="T9" s="91">
        <f>SUM(Q9:S9)</f>
        <v>0</v>
      </c>
      <c r="V9" s="114">
        <f>IF(P9=0,0,IF($D9=P9,0,1))</f>
        <v>0</v>
      </c>
      <c r="W9" s="114">
        <f>IF(T9=0,0,IF($D9=T9,0,1))</f>
        <v>0</v>
      </c>
      <c r="Y9" s="31"/>
      <c r="Z9" s="31"/>
      <c r="AA9" s="31"/>
      <c r="AB9" s="31"/>
      <c r="AC9" s="31"/>
      <c r="AD9" s="31"/>
      <c r="AE9" s="31"/>
    </row>
    <row r="10" spans="2:31" x14ac:dyDescent="0.35">
      <c r="C10" s="63" t="str">
        <f>IF('Tab 0 General Information'!$D$29="","Timeframe Date not entered","Followup Timeframe 1 - "&amp;MONTH('Tab 0 General Information'!$D$29)&amp;"/"&amp;YEAR('Tab 0 General Information'!$D$29)&amp;" - "&amp;MONTH('Tab 0 General Information'!$E$29)&amp;"/"&amp;YEAR('Tab 0 General Information'!$E$29)&amp;" Denominator")</f>
        <v>Followup Timeframe 1 - 1/2024 - 12/2024 Denominator</v>
      </c>
      <c r="D10" s="119"/>
      <c r="E10" s="119"/>
      <c r="F10" s="119"/>
      <c r="G10" s="109">
        <f t="shared" si="0"/>
        <v>0</v>
      </c>
      <c r="H10" s="120"/>
      <c r="I10" s="119"/>
      <c r="J10" s="119"/>
      <c r="K10" s="119"/>
      <c r="L10" s="119"/>
      <c r="M10" s="119"/>
      <c r="N10" s="119"/>
      <c r="O10" s="123"/>
      <c r="P10" s="91">
        <f>SUM(H10:O10)</f>
        <v>0</v>
      </c>
      <c r="Q10" s="120"/>
      <c r="R10" s="119"/>
      <c r="S10" s="123"/>
      <c r="T10" s="91">
        <f>SUM(Q10:S10)</f>
        <v>0</v>
      </c>
      <c r="V10" s="114">
        <f>IF(P10=0,0,IF($D10=P10,0,1))</f>
        <v>0</v>
      </c>
      <c r="W10" s="114">
        <f>IF(T10=0,0,IF($D10=T10,0,1))</f>
        <v>0</v>
      </c>
      <c r="Y10" s="31"/>
      <c r="Z10" s="31"/>
      <c r="AA10" s="31"/>
      <c r="AB10" s="31"/>
      <c r="AC10" s="31"/>
      <c r="AD10" s="31"/>
      <c r="AE10" s="31"/>
    </row>
    <row r="11" spans="2:31" x14ac:dyDescent="0.35">
      <c r="C11" s="63" t="s">
        <v>7</v>
      </c>
      <c r="D11" s="96">
        <f>IF(D10&lt;&gt;"",D9/D10,0)</f>
        <v>0</v>
      </c>
      <c r="E11" s="96">
        <f>IF(E10&lt;&gt;"",E9/E10,0)</f>
        <v>0</v>
      </c>
      <c r="F11" s="96">
        <f>IF(F10&lt;&gt;"",F9/F10,0)</f>
        <v>0</v>
      </c>
      <c r="G11" s="108">
        <f>IF(G10&lt;&gt;0,G9/G10,0)</f>
        <v>0</v>
      </c>
      <c r="H11" s="99">
        <f>IF(OR(H10="",H10=0),0,H9/H10)</f>
        <v>0</v>
      </c>
      <c r="I11" s="96">
        <f t="shared" ref="I11:O11" si="5">IF(OR(I10="",I10=0),0,I9/I10)</f>
        <v>0</v>
      </c>
      <c r="J11" s="96">
        <f t="shared" si="5"/>
        <v>0</v>
      </c>
      <c r="K11" s="96">
        <f t="shared" si="5"/>
        <v>0</v>
      </c>
      <c r="L11" s="96">
        <f t="shared" si="5"/>
        <v>0</v>
      </c>
      <c r="M11" s="96">
        <f t="shared" si="5"/>
        <v>0</v>
      </c>
      <c r="N11" s="96">
        <f t="shared" si="5"/>
        <v>0</v>
      </c>
      <c r="O11" s="97">
        <f t="shared" si="5"/>
        <v>0</v>
      </c>
      <c r="P11" s="98">
        <f t="shared" ref="P11" si="6">IF(OR(P10="",P10=0),0,P9/P10)</f>
        <v>0</v>
      </c>
      <c r="Q11" s="99">
        <f t="shared" ref="Q11" si="7">IF(OR(Q10="",Q10=0),0,Q9/Q10)</f>
        <v>0</v>
      </c>
      <c r="R11" s="96">
        <f t="shared" ref="R11" si="8">IF(OR(R10="",R10=0),0,R9/R10)</f>
        <v>0</v>
      </c>
      <c r="S11" s="97">
        <f t="shared" ref="S11" si="9">IF(OR(S10="",S10=0),0,S9/S10)</f>
        <v>0</v>
      </c>
      <c r="T11" s="41"/>
      <c r="V11" s="114">
        <f>IF(P10=0,0,IF(P11&gt;1,1,0))</f>
        <v>0</v>
      </c>
      <c r="W11" s="114">
        <f>IF(T11=0,0,IF(T11&gt;1,1,0))</f>
        <v>0</v>
      </c>
      <c r="Y11" s="31"/>
      <c r="Z11" s="31"/>
      <c r="AA11" s="31"/>
      <c r="AB11" s="31"/>
      <c r="AC11" s="31"/>
      <c r="AD11" s="31"/>
      <c r="AE11" s="31"/>
    </row>
    <row r="12" spans="2:31" x14ac:dyDescent="0.35">
      <c r="C12" s="63" t="str">
        <f>IF('Tab 0 General Information'!$D$30="","Timeframe Date not entered","Followup Timeframe 2 - "&amp;MONTH('Tab 0 General Information'!$D$30)&amp;"/"&amp;YEAR('Tab 0 General Information'!$D$30)&amp;" - "&amp;MONTH('Tab 0 General Information'!$E$30)&amp;"/"&amp;YEAR('Tab 0 General Information'!$E$30)&amp;" Numerator")</f>
        <v>Followup Timeframe 2 - 1/2025 - 12/2025 Numerator</v>
      </c>
      <c r="D12" s="119"/>
      <c r="E12" s="119"/>
      <c r="F12" s="119"/>
      <c r="G12" s="109">
        <f t="shared" si="0"/>
        <v>0</v>
      </c>
      <c r="H12" s="120"/>
      <c r="I12" s="119"/>
      <c r="J12" s="119"/>
      <c r="K12" s="119"/>
      <c r="L12" s="119"/>
      <c r="M12" s="119"/>
      <c r="N12" s="119"/>
      <c r="O12" s="123"/>
      <c r="P12" s="91">
        <f>SUM(H12:O12)</f>
        <v>0</v>
      </c>
      <c r="Q12" s="120"/>
      <c r="R12" s="119"/>
      <c r="S12" s="123"/>
      <c r="T12" s="91">
        <f>SUM(Q12:S12)</f>
        <v>0</v>
      </c>
      <c r="V12" s="114">
        <f>IF(P12=0,0,IF($D12=P12,0,1))</f>
        <v>0</v>
      </c>
      <c r="W12" s="114">
        <f>IF(T12=0,0,IF($D12=T12,0,1))</f>
        <v>0</v>
      </c>
      <c r="Y12" s="31"/>
      <c r="Z12" s="31"/>
      <c r="AA12" s="31"/>
      <c r="AB12" s="31"/>
      <c r="AC12" s="31"/>
      <c r="AD12" s="31"/>
      <c r="AE12" s="31"/>
    </row>
    <row r="13" spans="2:31" x14ac:dyDescent="0.35">
      <c r="C13" s="63" t="str">
        <f>IF('Tab 0 General Information'!$D$30="","Timeframe Date not entered","Followup Timeframe 2 - "&amp;MONTH('Tab 0 General Information'!$D$30)&amp;"/"&amp;YEAR('Tab 0 General Information'!$D$30)&amp;" - "&amp;MONTH('Tab 0 General Information'!$E$30)&amp;"/"&amp;YEAR('Tab 0 General Information'!$E$30)&amp;" Denominator")</f>
        <v>Followup Timeframe 2 - 1/2025 - 12/2025 Denominator</v>
      </c>
      <c r="D13" s="119"/>
      <c r="E13" s="119"/>
      <c r="F13" s="119"/>
      <c r="G13" s="109">
        <f t="shared" si="0"/>
        <v>0</v>
      </c>
      <c r="H13" s="120"/>
      <c r="I13" s="119"/>
      <c r="J13" s="119"/>
      <c r="K13" s="119"/>
      <c r="L13" s="119"/>
      <c r="M13" s="119"/>
      <c r="N13" s="119"/>
      <c r="O13" s="123"/>
      <c r="P13" s="91">
        <f>SUM(H13:O13)</f>
        <v>0</v>
      </c>
      <c r="Q13" s="120"/>
      <c r="R13" s="119"/>
      <c r="S13" s="123"/>
      <c r="T13" s="91">
        <f>SUM(Q13:S13)</f>
        <v>0</v>
      </c>
      <c r="V13" s="114">
        <f>IF(P13=0,0,IF($D13=P13,0,1))</f>
        <v>0</v>
      </c>
      <c r="W13" s="114">
        <f>IF(T13=0,0,IF($D13=T13,0,1))</f>
        <v>0</v>
      </c>
      <c r="Y13" s="31"/>
      <c r="Z13" s="31"/>
      <c r="AA13" s="31"/>
      <c r="AB13" s="31"/>
      <c r="AC13" s="31"/>
      <c r="AD13" s="31"/>
      <c r="AE13" s="31"/>
    </row>
    <row r="14" spans="2:31" x14ac:dyDescent="0.35">
      <c r="C14" s="63" t="s">
        <v>7</v>
      </c>
      <c r="D14" s="96">
        <f>IF(D13&lt;&gt;"",D12/D13,0)</f>
        <v>0</v>
      </c>
      <c r="E14" s="96">
        <f>IF(E13&lt;&gt;"",E12/E13,0)</f>
        <v>0</v>
      </c>
      <c r="F14" s="96">
        <f>IF(F13&lt;&gt;"",F12/F13,0)</f>
        <v>0</v>
      </c>
      <c r="G14" s="108">
        <f>IF(G13&lt;&gt;0,G12/G13,0)</f>
        <v>0</v>
      </c>
      <c r="H14" s="99">
        <f>IF(OR(H13="",H13=0),0,H12/H13)</f>
        <v>0</v>
      </c>
      <c r="I14" s="96">
        <f t="shared" ref="I14:Q14" si="10">IF(OR(I13="",I13=0),0,I12/I13)</f>
        <v>0</v>
      </c>
      <c r="J14" s="96">
        <f t="shared" si="10"/>
        <v>0</v>
      </c>
      <c r="K14" s="96">
        <f t="shared" si="10"/>
        <v>0</v>
      </c>
      <c r="L14" s="96">
        <f t="shared" si="10"/>
        <v>0</v>
      </c>
      <c r="M14" s="96">
        <f t="shared" si="10"/>
        <v>0</v>
      </c>
      <c r="N14" s="96">
        <f t="shared" si="10"/>
        <v>0</v>
      </c>
      <c r="O14" s="97">
        <f t="shared" si="10"/>
        <v>0</v>
      </c>
      <c r="P14" s="98">
        <f t="shared" si="10"/>
        <v>0</v>
      </c>
      <c r="Q14" s="99">
        <f t="shared" si="10"/>
        <v>0</v>
      </c>
      <c r="R14" s="96">
        <f t="shared" ref="R14" si="11">IF(OR(R13="",R13=0),0,R12/R13)</f>
        <v>0</v>
      </c>
      <c r="S14" s="97">
        <f t="shared" ref="S14:T14" si="12">IF(OR(S13="",S13=0),0,S12/S13)</f>
        <v>0</v>
      </c>
      <c r="T14" s="98">
        <f t="shared" si="12"/>
        <v>0</v>
      </c>
      <c r="V14" s="114">
        <f>IF(P13=0,0,IF(P14&gt;1,1,0))</f>
        <v>0</v>
      </c>
      <c r="W14" s="114">
        <f>IF(T14=0,0,IF(T14&gt;1,1,0))</f>
        <v>0</v>
      </c>
      <c r="Y14" s="31"/>
      <c r="Z14" s="31"/>
      <c r="AA14" s="31"/>
      <c r="AB14" s="31"/>
      <c r="AC14" s="31"/>
      <c r="AD14" s="31"/>
      <c r="AE14" s="31"/>
    </row>
    <row r="15" spans="2:31" x14ac:dyDescent="0.35">
      <c r="C15" s="63" t="s">
        <v>157</v>
      </c>
      <c r="D15" s="106" t="str">
        <f>IFERROR(D14/D5, "0")</f>
        <v>0</v>
      </c>
      <c r="E15" s="192" t="s">
        <v>188</v>
      </c>
      <c r="F15" s="192"/>
      <c r="G15" s="170" t="s">
        <v>8</v>
      </c>
      <c r="H15" s="60"/>
      <c r="I15" s="60"/>
      <c r="J15" s="60"/>
      <c r="K15" s="60"/>
      <c r="L15" s="60"/>
      <c r="M15" s="60"/>
      <c r="N15" s="60"/>
      <c r="O15" s="60"/>
      <c r="P15" s="82"/>
      <c r="Q15" s="60"/>
      <c r="R15" s="60"/>
      <c r="S15" s="60"/>
      <c r="T15" s="82"/>
      <c r="Y15" s="31"/>
      <c r="Z15" s="31"/>
      <c r="AA15" s="31"/>
      <c r="AB15" s="31"/>
      <c r="AC15" s="31"/>
      <c r="AD15" s="31"/>
      <c r="AE15" s="31"/>
    </row>
    <row r="16" spans="2:31" ht="18.5" x14ac:dyDescent="0.45">
      <c r="B16" s="47" t="str">
        <f>'Tab 0 General Information'!A31&amp;" - "&amp;'Tab 0 General Information'!C31&amp;" "&amp;'Tab 0 General Information'!C32</f>
        <v>Measure 1b Name - Breast Cancer Screening (BCS-E) 42-51 Years</v>
      </c>
      <c r="C16" s="47"/>
      <c r="G16" s="104"/>
      <c r="Y16" s="31"/>
      <c r="Z16" s="31"/>
      <c r="AA16" s="31"/>
      <c r="AB16" s="31"/>
      <c r="AC16" s="31"/>
      <c r="AD16" s="31"/>
      <c r="AE16" s="31"/>
    </row>
    <row r="17" spans="2:31" x14ac:dyDescent="0.35">
      <c r="C17" t="s">
        <v>88</v>
      </c>
      <c r="D17" s="169" t="s">
        <v>181</v>
      </c>
      <c r="G17" s="107"/>
      <c r="Y17" s="31"/>
      <c r="Z17" s="31"/>
      <c r="AA17" s="31"/>
      <c r="AB17" s="31"/>
      <c r="AC17" s="31"/>
      <c r="AD17" s="31"/>
      <c r="AE17" s="31"/>
    </row>
    <row r="18" spans="2:31" x14ac:dyDescent="0.35">
      <c r="C18" t="s">
        <v>210</v>
      </c>
      <c r="D18" s="144">
        <f>D31</f>
        <v>0</v>
      </c>
      <c r="E18" s="24"/>
      <c r="F18" s="24"/>
      <c r="G18" s="110"/>
      <c r="H18"/>
      <c r="Y18" s="31"/>
      <c r="Z18" s="31"/>
      <c r="AA18" s="31"/>
      <c r="AB18" s="31"/>
      <c r="AC18" s="31"/>
      <c r="AD18" s="31"/>
      <c r="AE18" s="31"/>
    </row>
    <row r="19" spans="2:31" x14ac:dyDescent="0.35">
      <c r="C19" t="str">
        <f>IF('Tab 0 General Information'!$D$33="","Baseline Date not entered","Baseline - "&amp;MONTH('Tab 0 General Information'!$D$33)&amp;"/"&amp;YEAR('Tab 0 General Information'!$D$33)&amp;" - "&amp;MONTH('Tab 0 General Information'!$E$33)&amp;"/"&amp;YEAR('Tab 0 General Information'!$E$33)&amp;" Numerator")</f>
        <v>Baseline - 1/2025 - 12/2025 Numerator</v>
      </c>
      <c r="D19" s="119"/>
      <c r="E19" s="119"/>
      <c r="F19" s="119"/>
      <c r="G19" s="109">
        <f>D19-E19</f>
        <v>0</v>
      </c>
      <c r="H19" s="120"/>
      <c r="I19" s="119" t="s">
        <v>8</v>
      </c>
      <c r="J19" s="119"/>
      <c r="K19" s="119"/>
      <c r="L19" s="119"/>
      <c r="M19" s="119"/>
      <c r="N19" s="119"/>
      <c r="O19" s="119"/>
      <c r="P19" s="91">
        <f>SUM(H19:O19)</f>
        <v>0</v>
      </c>
      <c r="Q19" s="120"/>
      <c r="R19" s="119"/>
      <c r="S19" s="123"/>
      <c r="T19" s="91">
        <f>SUM(Q19:S19)</f>
        <v>0</v>
      </c>
      <c r="V19" s="114">
        <f>IF(P19=0,0,IF($D19=P19,0,1))</f>
        <v>0</v>
      </c>
      <c r="W19" s="114">
        <f>IF(T19=0,0,IF($D19=T19,0,1))</f>
        <v>0</v>
      </c>
      <c r="Y19" s="31"/>
      <c r="Z19" s="31"/>
      <c r="AA19" s="31"/>
      <c r="AB19" s="31"/>
      <c r="AC19" s="31"/>
      <c r="AD19" s="31"/>
      <c r="AE19" s="31"/>
    </row>
    <row r="20" spans="2:31" x14ac:dyDescent="0.35">
      <c r="C20" t="str">
        <f>IF('Tab 0 General Information'!$D$33="","Baseline Date not entered","Baseline - "&amp;MONTH('Tab 0 General Information'!$D$33)&amp;"/"&amp;YEAR('Tab 0 General Information'!$D$33)&amp;" - "&amp;MONTH('Tab 0 General Information'!$E$33)&amp;"/"&amp;YEAR('Tab 0 General Information'!$E$33)&amp;" Denominator")</f>
        <v>Baseline - 1/2025 - 12/2025 Denominator</v>
      </c>
      <c r="D20" s="119"/>
      <c r="E20" s="119"/>
      <c r="F20" s="119"/>
      <c r="G20" s="109">
        <f>D20-E20</f>
        <v>0</v>
      </c>
      <c r="H20" s="120"/>
      <c r="I20" s="119" t="s">
        <v>8</v>
      </c>
      <c r="J20" s="119"/>
      <c r="K20" s="119"/>
      <c r="L20" s="119"/>
      <c r="M20" s="119"/>
      <c r="N20" s="119"/>
      <c r="O20" s="119"/>
      <c r="P20" s="91">
        <f>SUM(H20:O20)</f>
        <v>0</v>
      </c>
      <c r="Q20" s="120"/>
      <c r="R20" s="119"/>
      <c r="S20" s="123"/>
      <c r="T20" s="91">
        <f>SUM(Q20:S20)</f>
        <v>0</v>
      </c>
      <c r="V20" s="114">
        <f>IF(P20=0,0,IF($D20=P20,0,1))</f>
        <v>0</v>
      </c>
      <c r="W20" s="114">
        <f>IF(T20=0,0,IF($D20=T20,0,1))</f>
        <v>0</v>
      </c>
      <c r="Y20" s="31"/>
      <c r="Z20" s="31"/>
      <c r="AA20" s="31"/>
      <c r="AB20" s="31"/>
      <c r="AC20" s="31"/>
      <c r="AD20" s="31"/>
      <c r="AE20" s="31"/>
    </row>
    <row r="21" spans="2:31" x14ac:dyDescent="0.35">
      <c r="C21" t="s">
        <v>7</v>
      </c>
      <c r="D21" s="89">
        <f>IF(D20&lt;&gt;"",D19/D20,0)</f>
        <v>0</v>
      </c>
      <c r="E21" s="89">
        <f>IF(E20&lt;&gt;"",E19/E20,0)</f>
        <v>0</v>
      </c>
      <c r="F21" s="89">
        <f>IF(F20&lt;&gt;"",F19/F20,0)</f>
        <v>0</v>
      </c>
      <c r="G21" s="108">
        <f>IF(G20&lt;&gt;0,G19/G20,0)</f>
        <v>0</v>
      </c>
      <c r="H21" s="99">
        <f>IF(OR(H20="",H20=0),0,H19/H20)</f>
        <v>0</v>
      </c>
      <c r="I21" s="99" t="e">
        <f>IF(OR(I20="",I20=0),0,I19/I20)</f>
        <v>#VALUE!</v>
      </c>
      <c r="J21" s="96">
        <f t="shared" ref="J21" si="13">IF(OR(J20="",J20=0),0,J19/J20)</f>
        <v>0</v>
      </c>
      <c r="K21" s="96">
        <f t="shared" ref="K21" si="14">IF(OR(K20="",K20=0),0,K19/K20)</f>
        <v>0</v>
      </c>
      <c r="L21" s="96">
        <f t="shared" ref="L21" si="15">IF(OR(L20="",L20=0),0,L19/L20)</f>
        <v>0</v>
      </c>
      <c r="M21" s="96">
        <f t="shared" ref="M21" si="16">IF(OR(M20="",M20=0),0,M19/M20)</f>
        <v>0</v>
      </c>
      <c r="N21" s="96">
        <f t="shared" ref="N21" si="17">IF(OR(N20="",N20=0),0,N19/N20)</f>
        <v>0</v>
      </c>
      <c r="O21" s="97">
        <f t="shared" ref="O21" si="18">IF(OR(O20="",O20=0),0,O19/O20)</f>
        <v>0</v>
      </c>
      <c r="P21" s="98">
        <f t="shared" ref="P21" si="19">IF(OR(P20="",P20=0),0,P19/P20)</f>
        <v>0</v>
      </c>
      <c r="Q21" s="99">
        <f t="shared" ref="Q21" si="20">IF(OR(Q20="",Q20=0),0,Q19/Q20)</f>
        <v>0</v>
      </c>
      <c r="R21" s="96">
        <f t="shared" ref="R21" si="21">IF(OR(R20="",R20=0),0,R19/R20)</f>
        <v>0</v>
      </c>
      <c r="S21" s="97">
        <f t="shared" ref="S21" si="22">IF(OR(S20="",S20=0),0,S19/S20)</f>
        <v>0</v>
      </c>
      <c r="T21" s="41"/>
      <c r="V21" s="114">
        <f>IF(P20=0,0,IF(P21&gt;1,1,0))</f>
        <v>0</v>
      </c>
      <c r="W21" s="114">
        <f>IF(T21=0,0,IF(T21&gt;1,1,0))</f>
        <v>0</v>
      </c>
      <c r="Y21" s="31"/>
      <c r="Z21" s="31"/>
      <c r="AA21" s="31"/>
      <c r="AB21" s="31"/>
      <c r="AC21" s="31"/>
      <c r="AD21" s="31"/>
      <c r="AE21" s="31"/>
    </row>
    <row r="22" spans="2:31" x14ac:dyDescent="0.35">
      <c r="C22" t="e">
        <f>IF('Tab 0 General Information'!$D$34="","Timeframe Date not entered","Followup Timeframe 1 - "&amp;MONTH('Tab 0 General Information'!$D$34)&amp;"/"&amp;YEAR('Tab 0 General Information'!$D$34)&amp;" - "&amp;MONTH('Tab 0 General Information'!$E$34)&amp;"/"&amp;YEAR('Tab 0 General Information'!$E$34)&amp;" Numerator")</f>
        <v>#VALUE!</v>
      </c>
      <c r="D22" s="119"/>
      <c r="E22" s="119"/>
      <c r="F22" s="119"/>
      <c r="G22" s="109">
        <f>(D22-E22)</f>
        <v>0</v>
      </c>
      <c r="H22" s="120"/>
      <c r="I22" s="119"/>
      <c r="J22" s="119"/>
      <c r="K22" s="119"/>
      <c r="L22" s="119"/>
      <c r="M22" s="119"/>
      <c r="N22" s="119"/>
      <c r="O22" s="123"/>
      <c r="P22" s="91">
        <f>SUM(H22:O22)</f>
        <v>0</v>
      </c>
      <c r="Q22" s="120"/>
      <c r="R22" s="119"/>
      <c r="S22" s="123"/>
      <c r="T22" s="91">
        <f>SUM(Q22:S22)</f>
        <v>0</v>
      </c>
      <c r="V22" s="114">
        <f>IF(P22=0,0,IF($D22=P22,0,1))</f>
        <v>0</v>
      </c>
      <c r="W22" s="114">
        <f>IF(T22=0,0,IF($D22=T22,0,1))</f>
        <v>0</v>
      </c>
      <c r="Y22" s="31"/>
      <c r="Z22" s="31"/>
      <c r="AA22" s="31"/>
      <c r="AB22" s="31"/>
      <c r="AC22" s="31"/>
      <c r="AD22" s="31"/>
      <c r="AE22" s="31"/>
    </row>
    <row r="23" spans="2:31" x14ac:dyDescent="0.35">
      <c r="C23" t="e">
        <f>IF('Tab 0 General Information'!$D$34="","Timeframe Date not entered","Followup Timeframe 1 - "&amp;MONTH('Tab 0 General Information'!$D$34)&amp;"/"&amp;YEAR('Tab 0 General Information'!$D$34)&amp;" - "&amp;MONTH('Tab 0 General Information'!$E$34)&amp;"/"&amp;YEAR('Tab 0 General Information'!$E$34)&amp;" Denominator")</f>
        <v>#VALUE!</v>
      </c>
      <c r="D23" s="119"/>
      <c r="E23" s="119"/>
      <c r="F23" s="119"/>
      <c r="G23" s="109">
        <f>(D23-E23)</f>
        <v>0</v>
      </c>
      <c r="H23" s="120"/>
      <c r="I23" s="119"/>
      <c r="J23" s="119"/>
      <c r="K23" s="119"/>
      <c r="L23" s="119"/>
      <c r="M23" s="119"/>
      <c r="N23" s="119"/>
      <c r="O23" s="123"/>
      <c r="P23" s="91">
        <f>SUM(H23:O23)</f>
        <v>0</v>
      </c>
      <c r="Q23" s="120"/>
      <c r="R23" s="119"/>
      <c r="S23" s="123"/>
      <c r="T23" s="91">
        <f>SUM(Q23:S23)</f>
        <v>0</v>
      </c>
      <c r="V23" s="114">
        <f>IF(P23=0,0,IF($D23=P23,0,1))</f>
        <v>0</v>
      </c>
      <c r="W23" s="114">
        <f>IF(T23=0,0,IF($D23=T23,0,1))</f>
        <v>0</v>
      </c>
      <c r="Y23" s="31"/>
      <c r="Z23" s="31"/>
      <c r="AA23" s="31"/>
      <c r="AB23" s="31"/>
      <c r="AC23" s="31"/>
      <c r="AD23" s="31"/>
      <c r="AE23" s="31"/>
    </row>
    <row r="24" spans="2:31" x14ac:dyDescent="0.35">
      <c r="C24" t="s">
        <v>7</v>
      </c>
      <c r="D24" s="96">
        <f>IF(D23&lt;&gt;"",D22/D23,0)</f>
        <v>0</v>
      </c>
      <c r="E24" s="96">
        <f>IF(E23&lt;&gt;"",E22/E23,0)</f>
        <v>0</v>
      </c>
      <c r="F24" s="96">
        <f>IF(F23&lt;&gt;"",F22/F23,0)</f>
        <v>0</v>
      </c>
      <c r="G24" s="108">
        <f>IF(G23&lt;&gt;0,G22/G23,0)</f>
        <v>0</v>
      </c>
      <c r="H24" s="99">
        <f>IF(OR(H23="",H23=0),0,H22/H23)</f>
        <v>0</v>
      </c>
      <c r="I24" s="96">
        <f t="shared" ref="I24" si="23">IF(OR(I23="",I23=0),0,I22/I23)</f>
        <v>0</v>
      </c>
      <c r="J24" s="96">
        <f t="shared" ref="J24" si="24">IF(OR(J23="",J23=0),0,J22/J23)</f>
        <v>0</v>
      </c>
      <c r="K24" s="96">
        <f t="shared" ref="K24" si="25">IF(OR(K23="",K23=0),0,K22/K23)</f>
        <v>0</v>
      </c>
      <c r="L24" s="96">
        <f t="shared" ref="L24" si="26">IF(OR(L23="",L23=0),0,L22/L23)</f>
        <v>0</v>
      </c>
      <c r="M24" s="96">
        <f t="shared" ref="M24" si="27">IF(OR(M23="",M23=0),0,M22/M23)</f>
        <v>0</v>
      </c>
      <c r="N24" s="96">
        <f t="shared" ref="N24" si="28">IF(OR(N23="",N23=0),0,N22/N23)</f>
        <v>0</v>
      </c>
      <c r="O24" s="97">
        <f t="shared" ref="O24" si="29">IF(OR(O23="",O23=0),0,O22/O23)</f>
        <v>0</v>
      </c>
      <c r="P24" s="98">
        <f t="shared" ref="P24" si="30">IF(OR(P23="",P23=0),0,P22/P23)</f>
        <v>0</v>
      </c>
      <c r="Q24" s="99">
        <f t="shared" ref="Q24" si="31">IF(OR(Q23="",Q23=0),0,Q22/Q23)</f>
        <v>0</v>
      </c>
      <c r="R24" s="96">
        <f t="shared" ref="R24" si="32">IF(OR(R23="",R23=0),0,R22/R23)</f>
        <v>0</v>
      </c>
      <c r="S24" s="97">
        <f t="shared" ref="S24" si="33">IF(OR(S23="",S23=0),0,S22/S23)</f>
        <v>0</v>
      </c>
      <c r="T24" s="41"/>
      <c r="V24" s="114">
        <f>IF(P23=0,0,IF(P24&gt;1,1,0))</f>
        <v>0</v>
      </c>
      <c r="W24" s="114">
        <f>IF(T24=0,0,IF(T24&gt;1,1,0))</f>
        <v>0</v>
      </c>
      <c r="Y24" s="31"/>
      <c r="Z24" s="31"/>
      <c r="AA24" s="31"/>
      <c r="AB24" s="31"/>
      <c r="AC24" s="31"/>
      <c r="AD24" s="31"/>
      <c r="AE24" s="31"/>
    </row>
    <row r="25" spans="2:31" x14ac:dyDescent="0.35">
      <c r="C25" t="e">
        <f>IF('Tab 0 General Information'!$D$35="","Timeframe Date not entered","Followup Timeframe 2 - "&amp;MONTH('Tab 0 General Information'!$D$35)&amp;"/"&amp;YEAR('Tab 0 General Information'!$D$35)&amp;" - "&amp;MONTH('Tab 0 General Information'!$E$35)&amp;"/"&amp;YEAR('Tab 0 General Information'!$E$35)&amp;" Numerator")</f>
        <v>#VALUE!</v>
      </c>
      <c r="D25" s="119"/>
      <c r="E25" s="119"/>
      <c r="F25" s="119"/>
      <c r="G25" s="109">
        <f>D25-E25</f>
        <v>0</v>
      </c>
      <c r="H25" s="120"/>
      <c r="I25" s="119"/>
      <c r="J25" s="119"/>
      <c r="K25" s="119"/>
      <c r="L25" s="119"/>
      <c r="M25" s="119"/>
      <c r="N25" s="119"/>
      <c r="O25" s="119"/>
      <c r="P25" s="91">
        <f>SUM(H25:O25)</f>
        <v>0</v>
      </c>
      <c r="Q25" s="120"/>
      <c r="R25" s="119"/>
      <c r="S25" s="123"/>
      <c r="T25" s="91">
        <f>SUM(Q25:S25)</f>
        <v>0</v>
      </c>
      <c r="V25" s="114">
        <f>IF(P25=0,0,IF($D25=P25,0,1))</f>
        <v>0</v>
      </c>
      <c r="W25" s="114">
        <f>IF(T25=0,0,IF($D25=T25,0,1))</f>
        <v>0</v>
      </c>
      <c r="Y25" s="31"/>
      <c r="Z25" s="31"/>
      <c r="AA25" s="31"/>
      <c r="AB25" s="31"/>
      <c r="AC25" s="31"/>
      <c r="AD25" s="31"/>
      <c r="AE25" s="31"/>
    </row>
    <row r="26" spans="2:31" x14ac:dyDescent="0.35">
      <c r="C26" t="e">
        <f>IF('Tab 0 General Information'!$D$35="","Timeframe Date not entered","Followup Timeframe 2 - "&amp;MONTH('Tab 0 General Information'!$D$35)&amp;"/"&amp;YEAR('Tab 0 General Information'!$D$35)&amp;" - "&amp;MONTH('Tab 0 General Information'!$E$35)&amp;"/"&amp;YEAR('Tab 0 General Information'!$E$35)&amp;" Denominator")</f>
        <v>#VALUE!</v>
      </c>
      <c r="D26" s="119"/>
      <c r="E26" s="119"/>
      <c r="F26" s="119"/>
      <c r="G26" s="109">
        <f>D26-E26</f>
        <v>0</v>
      </c>
      <c r="H26" s="120"/>
      <c r="I26" s="119"/>
      <c r="J26" s="119"/>
      <c r="K26" s="119"/>
      <c r="L26" s="119"/>
      <c r="M26" s="119"/>
      <c r="N26" s="119"/>
      <c r="O26" s="119"/>
      <c r="P26" s="91">
        <f>SUM(H26:O26)</f>
        <v>0</v>
      </c>
      <c r="Q26" s="120"/>
      <c r="R26" s="119"/>
      <c r="S26" s="123"/>
      <c r="T26" s="91">
        <f>SUM(Q26:S26)</f>
        <v>0</v>
      </c>
      <c r="V26" s="114">
        <f>IF(P26=0,0,IF($D26=P26,0,1))</f>
        <v>0</v>
      </c>
      <c r="W26" s="114">
        <f>IF(T26=0,0,IF($D26=T26,0,1))</f>
        <v>0</v>
      </c>
      <c r="Y26" s="31"/>
      <c r="Z26" s="31"/>
      <c r="AA26" s="31"/>
      <c r="AB26" s="31"/>
      <c r="AC26" s="31"/>
      <c r="AD26" s="31"/>
      <c r="AE26" s="31"/>
    </row>
    <row r="27" spans="2:31" x14ac:dyDescent="0.35">
      <c r="C27" t="s">
        <v>7</v>
      </c>
      <c r="D27" s="96">
        <f>IF(D26&lt;&gt;"",D25/D26,0)</f>
        <v>0</v>
      </c>
      <c r="E27" s="96">
        <f>IF(E26&lt;&gt;"",E25/E26,0)</f>
        <v>0</v>
      </c>
      <c r="F27" s="96">
        <f>IF(F26&lt;&gt;"",F25/F26,0)</f>
        <v>0</v>
      </c>
      <c r="G27" s="108">
        <f>IF(G26&lt;&gt;0,G25/G26,0)</f>
        <v>0</v>
      </c>
      <c r="H27" s="99">
        <f>IF(OR(H26="",H26=0),0,H25/H26)</f>
        <v>0</v>
      </c>
      <c r="I27" s="96">
        <f t="shared" ref="I27" si="34">IF(OR(I26="",I26=0),0,I25/I26)</f>
        <v>0</v>
      </c>
      <c r="J27" s="96">
        <f t="shared" ref="J27" si="35">IF(OR(J26="",J26=0),0,J25/J26)</f>
        <v>0</v>
      </c>
      <c r="K27" s="96">
        <f t="shared" ref="K27" si="36">IF(OR(K26="",K26=0),0,K25/K26)</f>
        <v>0</v>
      </c>
      <c r="L27" s="96">
        <f t="shared" ref="L27" si="37">IF(OR(L26="",L26=0),0,L25/L26)</f>
        <v>0</v>
      </c>
      <c r="M27" s="96">
        <f t="shared" ref="M27" si="38">IF(OR(M26="",M26=0),0,M25/M26)</f>
        <v>0</v>
      </c>
      <c r="N27" s="96">
        <f t="shared" ref="N27" si="39">IF(OR(N26="",N26=0),0,N25/N26)</f>
        <v>0</v>
      </c>
      <c r="O27" s="97">
        <f t="shared" ref="O27" si="40">IF(OR(O26="",O26=0),0,O25/O26)</f>
        <v>0</v>
      </c>
      <c r="P27" s="98">
        <f t="shared" ref="P27" si="41">IF(OR(P26="",P26=0),0,P25/P26)</f>
        <v>0</v>
      </c>
      <c r="Q27" s="99">
        <f t="shared" ref="Q27" si="42">IF(OR(Q26="",Q26=0),0,Q25/Q26)</f>
        <v>0</v>
      </c>
      <c r="R27" s="96">
        <f t="shared" ref="R27" si="43">IF(OR(R26="",R26=0),0,R25/R26)</f>
        <v>0</v>
      </c>
      <c r="S27" s="97">
        <f t="shared" ref="S27" si="44">IF(OR(S26="",S26=0),0,S25/S26)</f>
        <v>0</v>
      </c>
      <c r="T27" s="98">
        <f t="shared" ref="T27" si="45">IF(OR(T26="",T26=0),0,T25/T26)</f>
        <v>0</v>
      </c>
      <c r="V27" s="114">
        <f>IF(P26=0,0,IF(P27&gt;1,1,0))</f>
        <v>0</v>
      </c>
      <c r="W27" s="114">
        <f>IF(T27=0,0,IF(T27&gt;1,1,0))</f>
        <v>0</v>
      </c>
    </row>
    <row r="28" spans="2:31" x14ac:dyDescent="0.35">
      <c r="C28" t="s">
        <v>157</v>
      </c>
      <c r="D28" s="106" t="str">
        <f>IFERROR(D27/D18, "0")</f>
        <v>0</v>
      </c>
      <c r="E28" s="192" t="s">
        <v>188</v>
      </c>
      <c r="F28" s="192"/>
      <c r="G28" s="170" t="s">
        <v>8</v>
      </c>
      <c r="H28" s="60"/>
      <c r="I28" s="60"/>
      <c r="J28" s="60"/>
      <c r="K28" s="60"/>
      <c r="L28" s="60"/>
      <c r="M28" s="60"/>
      <c r="N28" s="60"/>
      <c r="O28" s="60"/>
      <c r="P28" s="82"/>
      <c r="Q28" s="60"/>
      <c r="R28" s="60"/>
      <c r="S28" s="60"/>
      <c r="T28" s="82"/>
    </row>
    <row r="29" spans="2:31" ht="18.5" x14ac:dyDescent="0.45">
      <c r="B29" s="86" t="str">
        <f>'Tab 0 General Information'!A36&amp;" - "&amp;'Tab 0 General Information'!C36&amp;" "&amp;'Tab 0 General Information'!C37</f>
        <v>Measure 1c Name - Breast Cancer Screening (BCS-E) 52-74 Years</v>
      </c>
      <c r="C29" s="86"/>
      <c r="D29" s="140"/>
    </row>
    <row r="30" spans="2:31" x14ac:dyDescent="0.35">
      <c r="C30" s="63" t="s">
        <v>88</v>
      </c>
      <c r="D30" s="95" t="s">
        <v>181</v>
      </c>
      <c r="G30" s="107"/>
      <c r="Y30" s="31"/>
      <c r="Z30" s="31"/>
      <c r="AA30" s="31"/>
      <c r="AB30" s="31"/>
      <c r="AC30" s="31"/>
      <c r="AD30" s="31"/>
      <c r="AE30" s="31"/>
    </row>
    <row r="31" spans="2:31" x14ac:dyDescent="0.35">
      <c r="C31" s="63" t="s">
        <v>6</v>
      </c>
      <c r="D31" s="124"/>
      <c r="E31" s="24"/>
      <c r="F31" s="24"/>
      <c r="G31" s="110"/>
      <c r="H31"/>
    </row>
    <row r="32" spans="2:31" x14ac:dyDescent="0.35">
      <c r="C32" s="63" t="str">
        <f>IF('Tab 0 General Information'!$D$38="","Baseline Date not entered","Baseline - "&amp;MONTH('Tab 0 General Information'!$D$38)&amp;"/"&amp;YEAR('Tab 0 General Information'!$D$38)&amp;" - "&amp;MONTH('Tab 0 General Information'!$E$38)&amp;"/"&amp;YEAR('Tab 0 General Information'!$E$38)&amp;" Numerator")</f>
        <v>Baseline Date not entered</v>
      </c>
      <c r="D32" s="119"/>
      <c r="E32" s="119"/>
      <c r="F32" s="119"/>
      <c r="G32" s="109">
        <f>D32-E32</f>
        <v>0</v>
      </c>
      <c r="H32" s="120"/>
      <c r="I32" s="119"/>
      <c r="J32" s="119"/>
      <c r="K32" s="119"/>
      <c r="L32" s="119"/>
      <c r="M32" s="119"/>
      <c r="N32" s="119"/>
      <c r="O32" s="119"/>
      <c r="P32" s="91">
        <f>SUM(H32:O32)</f>
        <v>0</v>
      </c>
      <c r="Q32" s="120"/>
      <c r="R32" s="119"/>
      <c r="S32" s="123"/>
      <c r="T32" s="91">
        <f>SUM(Q32:S32)</f>
        <v>0</v>
      </c>
      <c r="V32" s="114">
        <f>IF(P32=0,0,IF($D32=P32,0,1))</f>
        <v>0</v>
      </c>
      <c r="W32" s="114">
        <f>IF(T32=0,0,IF($D32=T32,0,1))</f>
        <v>0</v>
      </c>
    </row>
    <row r="33" spans="2:31" x14ac:dyDescent="0.35">
      <c r="C33" s="63" t="str">
        <f>IF('Tab 0 General Information'!$D$38="","Baseline Date not entered","Baseline - "&amp;MONTH('Tab 0 General Information'!$D$38)&amp;"/"&amp;YEAR('Tab 0 General Information'!$D$38)&amp;" - "&amp;MONTH('Tab 0 General Information'!$E$38)&amp;"/"&amp;YEAR('Tab 0 General Information'!$E$38)&amp;" Denominator")</f>
        <v>Baseline Date not entered</v>
      </c>
      <c r="D33" s="119"/>
      <c r="E33" s="119"/>
      <c r="F33" s="119"/>
      <c r="G33" s="109">
        <f>D33-E33</f>
        <v>0</v>
      </c>
      <c r="H33" s="120"/>
      <c r="I33" s="119"/>
      <c r="J33" s="119"/>
      <c r="K33" s="119"/>
      <c r="L33" s="119"/>
      <c r="M33" s="119"/>
      <c r="N33" s="119"/>
      <c r="O33" s="119"/>
      <c r="P33" s="91">
        <f>SUM(H33:O33)</f>
        <v>0</v>
      </c>
      <c r="Q33" s="120"/>
      <c r="R33" s="119"/>
      <c r="S33" s="123"/>
      <c r="T33" s="91">
        <f>SUM(Q33:S33)</f>
        <v>0</v>
      </c>
      <c r="V33" s="114">
        <f>IF(P33=0,0,IF($D33=P33,0,1))</f>
        <v>0</v>
      </c>
      <c r="W33" s="114">
        <f>IF(T33=0,0,IF($D33=T33,0,1))</f>
        <v>0</v>
      </c>
    </row>
    <row r="34" spans="2:31" x14ac:dyDescent="0.35">
      <c r="C34" s="63" t="s">
        <v>7</v>
      </c>
      <c r="D34" s="89">
        <f>IF(D33&lt;&gt;"",D32/D33,0)</f>
        <v>0</v>
      </c>
      <c r="E34" s="89">
        <f>IF(E33&lt;&gt;"",E32/E33,0)</f>
        <v>0</v>
      </c>
      <c r="F34" s="89">
        <f>IF(F33&lt;&gt;"",F32/F33,0)</f>
        <v>0</v>
      </c>
      <c r="G34" s="108">
        <f>IF(G33&lt;&gt;0,G32/G33,0)</f>
        <v>0</v>
      </c>
      <c r="H34" s="99">
        <f>IF(OR(H33="",H33=0),0,H32/H33)</f>
        <v>0</v>
      </c>
      <c r="I34" s="96">
        <f t="shared" ref="I34" si="46">IF(OR(I33="",I33=0),0,I32/I33)</f>
        <v>0</v>
      </c>
      <c r="J34" s="96">
        <f t="shared" ref="J34" si="47">IF(OR(J33="",J33=0),0,J32/J33)</f>
        <v>0</v>
      </c>
      <c r="K34" s="96">
        <f t="shared" ref="K34" si="48">IF(OR(K33="",K33=0),0,K32/K33)</f>
        <v>0</v>
      </c>
      <c r="L34" s="96">
        <f t="shared" ref="L34" si="49">IF(OR(L33="",L33=0),0,L32/L33)</f>
        <v>0</v>
      </c>
      <c r="M34" s="96">
        <f t="shared" ref="M34" si="50">IF(OR(M33="",M33=0),0,M32/M33)</f>
        <v>0</v>
      </c>
      <c r="N34" s="96">
        <f t="shared" ref="N34" si="51">IF(OR(N33="",N33=0),0,N32/N33)</f>
        <v>0</v>
      </c>
      <c r="O34" s="97">
        <f t="shared" ref="O34" si="52">IF(OR(O33="",O33=0),0,O32/O33)</f>
        <v>0</v>
      </c>
      <c r="P34" s="98">
        <f t="shared" ref="P34" si="53">IF(OR(P33="",P33=0),0,P32/P33)</f>
        <v>0</v>
      </c>
      <c r="Q34" s="99">
        <f t="shared" ref="Q34" si="54">IF(OR(Q33="",Q33=0),0,Q32/Q33)</f>
        <v>0</v>
      </c>
      <c r="R34" s="96">
        <f t="shared" ref="R34" si="55">IF(OR(R33="",R33=0),0,R32/R33)</f>
        <v>0</v>
      </c>
      <c r="S34" s="97">
        <f t="shared" ref="S34:T34" si="56">IF(OR(S33="",S33=0),0,S32/S33)</f>
        <v>0</v>
      </c>
      <c r="T34" s="98">
        <f t="shared" si="56"/>
        <v>0</v>
      </c>
      <c r="V34" s="114">
        <f>IF(P33=0,0,IF(P34&gt;1,1,0))</f>
        <v>0</v>
      </c>
      <c r="W34" s="114">
        <f>IF(T34=0,0,IF(T34&gt;1,1,0))</f>
        <v>0</v>
      </c>
    </row>
    <row r="35" spans="2:31" x14ac:dyDescent="0.35">
      <c r="C35" s="63" t="str">
        <f>IF('Tab 0 General Information'!$D$39="","Timeframe Date not entered","Followup Timeframe 1 - "&amp;MONTH('Tab 0 General Information'!$D$39)&amp;"/"&amp;YEAR('Tab 0 General Information'!$D$39)&amp;" - "&amp;MONTH('Tab 0 General Information'!$E$39)&amp;"/"&amp;YEAR('Tab 0 General Information'!$E$39)&amp;" Numerator")</f>
        <v>Followup Timeframe 1 - 1/2024 - 12/2024 Numerator</v>
      </c>
      <c r="D35" s="119"/>
      <c r="E35" s="119"/>
      <c r="F35" s="119"/>
      <c r="G35" s="109">
        <f>D35-E35</f>
        <v>0</v>
      </c>
      <c r="H35" s="120"/>
      <c r="I35" s="119"/>
      <c r="J35" s="119"/>
      <c r="K35" s="119"/>
      <c r="L35" s="119"/>
      <c r="M35" s="119"/>
      <c r="N35" s="119"/>
      <c r="O35" s="123"/>
      <c r="P35" s="91">
        <f>SUM(H35:O35)</f>
        <v>0</v>
      </c>
      <c r="Q35" s="120"/>
      <c r="R35" s="119"/>
      <c r="S35" s="123"/>
      <c r="T35" s="91">
        <f>SUM(Q35:S35)</f>
        <v>0</v>
      </c>
      <c r="V35" s="114">
        <f>IF(P35=0,0,IF($D35=P35,0,1))</f>
        <v>0</v>
      </c>
      <c r="W35" s="114">
        <f>IF(T35=0,0,IF($D35=T35,0,1))</f>
        <v>0</v>
      </c>
    </row>
    <row r="36" spans="2:31" x14ac:dyDescent="0.35">
      <c r="C36" s="63" t="str">
        <f>IF('Tab 0 General Information'!$D$39="","Timeframe Date not entered","Followup Timeframe 1 - "&amp;MONTH('Tab 0 General Information'!$D$39)&amp;"/"&amp;YEAR('Tab 0 General Information'!$D$39)&amp;" - "&amp;MONTH('Tab 0 General Information'!$E$39)&amp;"/"&amp;YEAR('Tab 0 General Information'!$E$39)&amp;" Denominator")</f>
        <v>Followup Timeframe 1 - 1/2024 - 12/2024 Denominator</v>
      </c>
      <c r="D36" s="119"/>
      <c r="E36" s="119"/>
      <c r="F36" s="119"/>
      <c r="G36" s="109">
        <f>D36-E36</f>
        <v>0</v>
      </c>
      <c r="H36" s="120"/>
      <c r="I36" s="119"/>
      <c r="J36" s="119"/>
      <c r="K36" s="119"/>
      <c r="L36" s="119"/>
      <c r="M36" s="119"/>
      <c r="N36" s="119"/>
      <c r="O36" s="123"/>
      <c r="P36" s="91">
        <f>SUM(H36:O36)</f>
        <v>0</v>
      </c>
      <c r="Q36" s="120"/>
      <c r="R36" s="119"/>
      <c r="S36" s="123"/>
      <c r="T36" s="91">
        <f>SUM(Q36:S36)</f>
        <v>0</v>
      </c>
      <c r="V36" s="114">
        <f>IF(P36=0,0,IF($D36=P36,0,1))</f>
        <v>0</v>
      </c>
      <c r="W36" s="114">
        <f>IF(T36=0,0,IF($D36=T36,0,1))</f>
        <v>0</v>
      </c>
    </row>
    <row r="37" spans="2:31" x14ac:dyDescent="0.35">
      <c r="C37" s="63" t="s">
        <v>7</v>
      </c>
      <c r="D37" s="96">
        <f>IF(D36&lt;&gt;"",D35/D36,0)</f>
        <v>0</v>
      </c>
      <c r="E37" s="96">
        <f>IF(E36&lt;&gt;"",E35/E36,0)</f>
        <v>0</v>
      </c>
      <c r="F37" s="96">
        <f>IF(F36&lt;&gt;"",F35/F36,0)</f>
        <v>0</v>
      </c>
      <c r="G37" s="108">
        <f>IF(G36&lt;&gt;0,G35/G36,0)</f>
        <v>0</v>
      </c>
      <c r="H37" s="99">
        <f>IF(OR(H36="",H36=0),0,H35/H36)</f>
        <v>0</v>
      </c>
      <c r="I37" s="96">
        <f t="shared" ref="I37" si="57">IF(OR(I36="",I36=0),0,I35/I36)</f>
        <v>0</v>
      </c>
      <c r="J37" s="96">
        <f t="shared" ref="J37" si="58">IF(OR(J36="",J36=0),0,J35/J36)</f>
        <v>0</v>
      </c>
      <c r="K37" s="96">
        <f t="shared" ref="K37" si="59">IF(OR(K36="",K36=0),0,K35/K36)</f>
        <v>0</v>
      </c>
      <c r="L37" s="96">
        <f t="shared" ref="L37" si="60">IF(OR(L36="",L36=0),0,L35/L36)</f>
        <v>0</v>
      </c>
      <c r="M37" s="96">
        <f t="shared" ref="M37" si="61">IF(OR(M36="",M36=0),0,M35/M36)</f>
        <v>0</v>
      </c>
      <c r="N37" s="96">
        <f t="shared" ref="N37" si="62">IF(OR(N36="",N36=0),0,N35/N36)</f>
        <v>0</v>
      </c>
      <c r="O37" s="97">
        <f t="shared" ref="O37" si="63">IF(OR(O36="",O36=0),0,O35/O36)</f>
        <v>0</v>
      </c>
      <c r="P37" s="98">
        <f t="shared" ref="P37" si="64">IF(OR(P36="",P36=0),0,P35/P36)</f>
        <v>0</v>
      </c>
      <c r="Q37" s="99">
        <f t="shared" ref="Q37" si="65">IF(OR(Q36="",Q36=0),0,Q35/Q36)</f>
        <v>0</v>
      </c>
      <c r="R37" s="96">
        <f t="shared" ref="R37" si="66">IF(OR(R36="",R36=0),0,R35/R36)</f>
        <v>0</v>
      </c>
      <c r="S37" s="97">
        <f t="shared" ref="S37:T37" si="67">IF(OR(S36="",S36=0),0,S35/S36)</f>
        <v>0</v>
      </c>
      <c r="T37" s="98">
        <f t="shared" si="67"/>
        <v>0</v>
      </c>
      <c r="V37" s="114">
        <f>IF(P36=0,0,IF(P37&gt;1,1,0))</f>
        <v>0</v>
      </c>
      <c r="W37" s="114">
        <f>IF(T37=0,0,IF(T37&gt;1,1,0))</f>
        <v>0</v>
      </c>
    </row>
    <row r="38" spans="2:31" x14ac:dyDescent="0.35">
      <c r="C38" s="63" t="str">
        <f>IF('Tab 0 General Information'!$D$40="","Timeframe Date not entered","Followup Timeframe 2 - "&amp;MONTH('Tab 0 General Information'!$D$40)&amp;"/"&amp;YEAR('Tab 0 General Information'!$D$40)&amp;" - "&amp;MONTH('Tab 0 General Information'!$E$40)&amp;"/"&amp;YEAR('Tab 0 General Information'!$E$40)&amp;" Numerator")</f>
        <v>Followup Timeframe 2 - 1/2025 - 12/2025 Numerator</v>
      </c>
      <c r="D38" s="119"/>
      <c r="E38" s="119"/>
      <c r="F38" s="119"/>
      <c r="G38" s="109">
        <f>D38-E38</f>
        <v>0</v>
      </c>
      <c r="H38" s="120"/>
      <c r="I38" s="119"/>
      <c r="J38" s="119"/>
      <c r="K38" s="119"/>
      <c r="L38" s="119"/>
      <c r="M38" s="119"/>
      <c r="N38" s="119"/>
      <c r="O38" s="119"/>
      <c r="P38" s="91">
        <f>SUM(H38:O38)</f>
        <v>0</v>
      </c>
      <c r="Q38" s="120"/>
      <c r="R38" s="119"/>
      <c r="S38" s="123"/>
      <c r="T38" s="91">
        <f>SUM(Q38:S38)</f>
        <v>0</v>
      </c>
      <c r="V38" s="114">
        <f>IF(P38=0,0,IF($D38=P38,0,1))</f>
        <v>0</v>
      </c>
      <c r="W38" s="114">
        <f>IF(T38=0,0,IF($D38=T38,0,1))</f>
        <v>0</v>
      </c>
    </row>
    <row r="39" spans="2:31" x14ac:dyDescent="0.35">
      <c r="C39" s="63" t="str">
        <f>IF('Tab 0 General Information'!$D$40="","Timeframe Date not entered","Followup Timeframe 2 - "&amp;MONTH('Tab 0 General Information'!$D$40)&amp;"/"&amp;YEAR('Tab 0 General Information'!$D$40)&amp;" - "&amp;MONTH('Tab 0 General Information'!$E$40)&amp;"/"&amp;YEAR('Tab 0 General Information'!$E$340)&amp;" Denominator")</f>
        <v>Followup Timeframe 2 - 1/2025 - 12/1900 Denominator</v>
      </c>
      <c r="D39" s="119"/>
      <c r="E39" s="119"/>
      <c r="F39" s="119"/>
      <c r="G39" s="109">
        <f>D39-E39</f>
        <v>0</v>
      </c>
      <c r="H39" s="120"/>
      <c r="I39" s="119"/>
      <c r="J39" s="119"/>
      <c r="K39" s="119"/>
      <c r="L39" s="119"/>
      <c r="M39" s="119"/>
      <c r="N39" s="119"/>
      <c r="O39" s="119"/>
      <c r="P39" s="91">
        <f>SUM(H39:O39)</f>
        <v>0</v>
      </c>
      <c r="Q39" s="120"/>
      <c r="R39" s="119"/>
      <c r="S39" s="123"/>
      <c r="T39" s="91">
        <f>SUM(Q39:S39)</f>
        <v>0</v>
      </c>
      <c r="V39" s="114">
        <f>IF(P39=0,0,IF($D39=P39,0,1))</f>
        <v>0</v>
      </c>
      <c r="W39" s="114">
        <f>IF(T39=0,0,IF($D39=T39,0,1))</f>
        <v>0</v>
      </c>
    </row>
    <row r="40" spans="2:31" x14ac:dyDescent="0.35">
      <c r="C40" s="63" t="s">
        <v>7</v>
      </c>
      <c r="D40" s="96">
        <f>IF(D39&lt;&gt;"",D38/D39,0)</f>
        <v>0</v>
      </c>
      <c r="E40" s="96">
        <f>IF(E39&lt;&gt;"",E38/E39,0)</f>
        <v>0</v>
      </c>
      <c r="F40" s="96">
        <f>IF(F39&lt;&gt;"",F38/F39,0)</f>
        <v>0</v>
      </c>
      <c r="G40" s="108">
        <f>IF(G39&lt;&gt;0,G38/G39,0)</f>
        <v>0</v>
      </c>
      <c r="H40" s="99">
        <f>IF(OR(H39="",H39=0),0,H38/H39)</f>
        <v>0</v>
      </c>
      <c r="I40" s="96">
        <f t="shared" ref="I40" si="68">IF(OR(I39="",I39=0),0,I38/I39)</f>
        <v>0</v>
      </c>
      <c r="J40" s="96">
        <f t="shared" ref="J40" si="69">IF(OR(J39="",J39=0),0,J38/J39)</f>
        <v>0</v>
      </c>
      <c r="K40" s="96">
        <f t="shared" ref="K40" si="70">IF(OR(K39="",K39=0),0,K38/K39)</f>
        <v>0</v>
      </c>
      <c r="L40" s="96">
        <f t="shared" ref="L40" si="71">IF(OR(L39="",L39=0),0,L38/L39)</f>
        <v>0</v>
      </c>
      <c r="M40" s="96">
        <f t="shared" ref="M40" si="72">IF(OR(M39="",M39=0),0,M38/M39)</f>
        <v>0</v>
      </c>
      <c r="N40" s="96">
        <f t="shared" ref="N40" si="73">IF(OR(N39="",N39=0),0,N38/N39)</f>
        <v>0</v>
      </c>
      <c r="O40" s="97">
        <f t="shared" ref="O40" si="74">IF(OR(O39="",O39=0),0,O38/O39)</f>
        <v>0</v>
      </c>
      <c r="P40" s="98">
        <f t="shared" ref="P40" si="75">IF(OR(P39="",P39=0),0,P38/P39)</f>
        <v>0</v>
      </c>
      <c r="Q40" s="99">
        <f t="shared" ref="Q40" si="76">IF(OR(Q39="",Q39=0),0,Q38/Q39)</f>
        <v>0</v>
      </c>
      <c r="R40" s="96">
        <f t="shared" ref="R40" si="77">IF(OR(R39="",R39=0),0,R38/R39)</f>
        <v>0</v>
      </c>
      <c r="S40" s="97">
        <f t="shared" ref="S40" si="78">IF(OR(S39="",S39=0),0,S38/S39)</f>
        <v>0</v>
      </c>
      <c r="T40" s="98">
        <f t="shared" ref="T40" si="79">IF(OR(T39="",T39=0),0,T38/T39)</f>
        <v>0</v>
      </c>
      <c r="V40" s="114">
        <f>IF(P39=0,0,IF(P40&gt;1,1,0))</f>
        <v>0</v>
      </c>
      <c r="W40" s="114">
        <f>IF(T40=0,0,IF(T40&gt;1,1,0))</f>
        <v>0</v>
      </c>
    </row>
    <row r="41" spans="2:31" hidden="1" x14ac:dyDescent="0.35">
      <c r="B41" t="str">
        <f>'Tab 0 General Information'!A41&amp;" - "&amp;'Tab 0 General Information'!C41&amp;" "&amp;'Tab 0 General Information'!C41</f>
        <v>Measure 2a Name - Controlling High Blood Pressure (CBP) Controlling High Blood Pressure (CBP)</v>
      </c>
      <c r="C41" s="63"/>
      <c r="D41" s="24"/>
      <c r="G41" s="104"/>
    </row>
    <row r="42" spans="2:31" x14ac:dyDescent="0.35">
      <c r="C42" s="63" t="s">
        <v>157</v>
      </c>
      <c r="D42" s="95" t="str">
        <f>IFERROR(D40/D31,"0")</f>
        <v>0</v>
      </c>
      <c r="E42" s="192" t="s">
        <v>188</v>
      </c>
      <c r="F42" s="192"/>
      <c r="G42" s="170" t="s">
        <v>8</v>
      </c>
    </row>
    <row r="43" spans="2:31" ht="18.5" x14ac:dyDescent="0.45">
      <c r="B43" s="47" t="str">
        <f>'Tab 0 General Information'!A41&amp;" - "&amp;'Tab 0 General Information'!C41&amp;" "&amp;'Tab 0 General Information'!C42</f>
        <v>Measure 2a Name - Controlling High Blood Pressure (CBP) None</v>
      </c>
      <c r="C43" s="47"/>
    </row>
    <row r="44" spans="2:31" x14ac:dyDescent="0.35">
      <c r="C44" t="s">
        <v>88</v>
      </c>
      <c r="D44" s="95" t="s">
        <v>82</v>
      </c>
      <c r="G44" s="107"/>
      <c r="Y44" s="31"/>
      <c r="Z44" s="31"/>
      <c r="AA44" s="31"/>
      <c r="AB44" s="31"/>
      <c r="AC44" s="31"/>
      <c r="AD44" s="31"/>
      <c r="AE44" s="31"/>
    </row>
    <row r="45" spans="2:31" x14ac:dyDescent="0.35">
      <c r="C45" t="s">
        <v>6</v>
      </c>
      <c r="D45" s="124" t="s">
        <v>8</v>
      </c>
      <c r="E45" s="116"/>
      <c r="F45" s="117"/>
      <c r="G45" s="110"/>
      <c r="H45"/>
    </row>
    <row r="46" spans="2:31" x14ac:dyDescent="0.35">
      <c r="C46" t="str">
        <f>IF('Tab 0 General Information'!$D$43="","Baseline Date not entered","Baseline - "&amp;MONTH('Tab 0 General Information'!$D$43)&amp;"/"&amp;YEAR('Tab 0 General Information'!$D$43)&amp;" - "&amp;MONTH('Tab 0 General Information'!$E$43)&amp;"/"&amp;YEAR('Tab 0 General Information'!$E$43)&amp;" Numerator")</f>
        <v>Baseline - 1/2025 - 12/2025 Numerator</v>
      </c>
      <c r="D46" s="119"/>
      <c r="E46" s="125"/>
      <c r="F46" s="123"/>
      <c r="G46" s="109">
        <f>D46-E46</f>
        <v>0</v>
      </c>
      <c r="H46" s="120"/>
      <c r="I46" s="119"/>
      <c r="J46" s="119"/>
      <c r="K46" s="119"/>
      <c r="L46" s="119"/>
      <c r="M46" s="119"/>
      <c r="N46" s="119"/>
      <c r="O46" s="119"/>
      <c r="P46" s="91">
        <f>SUM(H46:O46)</f>
        <v>0</v>
      </c>
      <c r="Q46" s="120"/>
      <c r="R46" s="119"/>
      <c r="S46" s="123"/>
      <c r="T46" s="91">
        <f>SUM(Q46:S46)</f>
        <v>0</v>
      </c>
      <c r="V46" s="114">
        <f>IF(P46=0,0,IF($D46=P46,0,1))</f>
        <v>0</v>
      </c>
      <c r="W46" s="114">
        <f>IF(T46=0,0,IF($D46=T46,0,1))</f>
        <v>0</v>
      </c>
    </row>
    <row r="47" spans="2:31" x14ac:dyDescent="0.35">
      <c r="C47" t="str">
        <f>IF('Tab 0 General Information'!$D$43="","Baseline Date not entered","Baseline - "&amp;MONTH('Tab 0 General Information'!$D$43)&amp;"/"&amp;YEAR('Tab 0 General Information'!$D$43)&amp;" - "&amp;MONTH('Tab 0 General Information'!$E$43)&amp;"/"&amp;YEAR('Tab 0 General Information'!$E$43)&amp;" Denominator")</f>
        <v>Baseline - 1/2025 - 12/2025 Denominator</v>
      </c>
      <c r="D47" s="119"/>
      <c r="E47" s="125"/>
      <c r="F47" s="123"/>
      <c r="G47" s="109">
        <f>D47-E47</f>
        <v>0</v>
      </c>
      <c r="H47" s="120"/>
      <c r="I47" s="119"/>
      <c r="J47" s="119"/>
      <c r="K47" s="119"/>
      <c r="L47" s="119"/>
      <c r="M47" s="119"/>
      <c r="N47" s="119"/>
      <c r="O47" s="119"/>
      <c r="P47" s="91">
        <f>SUM(H47:O47)</f>
        <v>0</v>
      </c>
      <c r="Q47" s="120"/>
      <c r="R47" s="119"/>
      <c r="S47" s="123"/>
      <c r="T47" s="91">
        <f>SUM(Q47:S47)</f>
        <v>0</v>
      </c>
      <c r="V47" s="114">
        <f>IF(P47=0,0,IF($D47=P47,0,1))</f>
        <v>0</v>
      </c>
      <c r="W47" s="114">
        <f>IF(T47=0,0,IF($D47=T47,0,1))</f>
        <v>0</v>
      </c>
    </row>
    <row r="48" spans="2:31" x14ac:dyDescent="0.35">
      <c r="C48" t="s">
        <v>7</v>
      </c>
      <c r="D48" s="89">
        <f>IF(D47&lt;&gt;"",D46/D47,0)</f>
        <v>0</v>
      </c>
      <c r="E48" s="87">
        <f>IF(E47&lt;&gt;"",E46/E47,0)</f>
        <v>0</v>
      </c>
      <c r="F48" s="87">
        <f>IF(F47&lt;&gt;"",F46/F47,0)</f>
        <v>0</v>
      </c>
      <c r="G48" s="108">
        <f>IF(G47&lt;&gt;0,G46/G47,0)</f>
        <v>0</v>
      </c>
      <c r="H48" s="99">
        <f>IF(OR(H47="",H47=0),0,H46/H47)</f>
        <v>0</v>
      </c>
      <c r="I48" s="96">
        <f t="shared" ref="I48" si="80">IF(OR(I47="",I47=0),0,I46/I47)</f>
        <v>0</v>
      </c>
      <c r="J48" s="96">
        <f t="shared" ref="J48" si="81">IF(OR(J47="",J47=0),0,J46/J47)</f>
        <v>0</v>
      </c>
      <c r="K48" s="96">
        <f t="shared" ref="K48" si="82">IF(OR(K47="",K47=0),0,K46/K47)</f>
        <v>0</v>
      </c>
      <c r="L48" s="96">
        <f t="shared" ref="L48" si="83">IF(OR(L47="",L47=0),0,L46/L47)</f>
        <v>0</v>
      </c>
      <c r="M48" s="96">
        <f t="shared" ref="M48" si="84">IF(OR(M47="",M47=0),0,M46/M47)</f>
        <v>0</v>
      </c>
      <c r="N48" s="96">
        <f t="shared" ref="N48" si="85">IF(OR(N47="",N47=0),0,N46/N47)</f>
        <v>0</v>
      </c>
      <c r="O48" s="97">
        <f t="shared" ref="O48" si="86">IF(OR(O47="",O47=0),0,O46/O47)</f>
        <v>0</v>
      </c>
      <c r="P48" s="98">
        <f t="shared" ref="P48" si="87">IF(OR(P47="",P47=0),0,P46/P47)</f>
        <v>0</v>
      </c>
      <c r="Q48" s="99">
        <f t="shared" ref="Q48" si="88">IF(OR(Q47="",Q47=0),0,Q46/Q47)</f>
        <v>0</v>
      </c>
      <c r="R48" s="96">
        <f t="shared" ref="R48" si="89">IF(OR(R47="",R47=0),0,R46/R47)</f>
        <v>0</v>
      </c>
      <c r="S48" s="97">
        <f t="shared" ref="S48:T48" si="90">IF(OR(S47="",S47=0),0,S46/S47)</f>
        <v>0</v>
      </c>
      <c r="T48" s="98">
        <f t="shared" si="90"/>
        <v>0</v>
      </c>
      <c r="V48" s="114">
        <f>IF(P47=0,0,IF(P48&gt;1,1,0))</f>
        <v>0</v>
      </c>
      <c r="W48" s="114">
        <f>IF(T48=0,0,IF(T48&gt;1,1,0))</f>
        <v>0</v>
      </c>
    </row>
    <row r="49" spans="2:31" x14ac:dyDescent="0.35">
      <c r="C49" t="str">
        <f>IF('Tab 0 General Information'!$D$44="","Timeframe Date not entered","Followup Timeframe 1 - "&amp;MONTH('Tab 0 General Information'!$D$44)&amp;"/"&amp;YEAR('Tab 0 General Information'!$D$44)&amp;" - "&amp;MONTH('Tab 0 General Information'!$E$44)&amp;"/"&amp;YEAR('Tab 0 General Information'!$E$44)&amp;" Numerator")</f>
        <v>Timeframe Date not entered</v>
      </c>
      <c r="D49" s="119"/>
      <c r="E49" s="125"/>
      <c r="F49" s="123"/>
      <c r="G49" s="109">
        <f>D49-E49</f>
        <v>0</v>
      </c>
      <c r="H49" s="120"/>
      <c r="I49" s="119"/>
      <c r="J49" s="119"/>
      <c r="K49" s="119"/>
      <c r="L49" s="119"/>
      <c r="M49" s="119"/>
      <c r="N49" s="119"/>
      <c r="O49" s="123"/>
      <c r="P49" s="91">
        <f>SUM(H49:O49)</f>
        <v>0</v>
      </c>
      <c r="Q49" s="120"/>
      <c r="R49" s="119"/>
      <c r="S49" s="123"/>
      <c r="T49" s="91">
        <f>SUM(Q49:S49)</f>
        <v>0</v>
      </c>
      <c r="V49" s="114">
        <f>IF(P49=0,0,IF($D49=P49,0,1))</f>
        <v>0</v>
      </c>
      <c r="W49" s="114">
        <f>IF(T49=0,0,IF($D49=T49,0,1))</f>
        <v>0</v>
      </c>
    </row>
    <row r="50" spans="2:31" x14ac:dyDescent="0.35">
      <c r="C50" t="str">
        <f>IF('Tab 0 General Information'!$D$44="","Timeframe Date not entered","Followup Timeframe 1 - "&amp;MONTH('Tab 0 General Information'!$D$44)&amp;"/"&amp;YEAR('Tab 0 General Information'!$D$44)&amp;" - "&amp;MONTH('Tab 0 General Information'!$E$44)&amp;"/"&amp;YEAR('Tab 0 General Information'!$E$44)&amp;" Denominator")</f>
        <v>Timeframe Date not entered</v>
      </c>
      <c r="D50" s="119"/>
      <c r="E50" s="125"/>
      <c r="F50" s="123"/>
      <c r="G50" s="109">
        <f>D50-E50</f>
        <v>0</v>
      </c>
      <c r="H50" s="120"/>
      <c r="I50" s="119"/>
      <c r="J50" s="119"/>
      <c r="K50" s="119"/>
      <c r="L50" s="119"/>
      <c r="M50" s="119"/>
      <c r="N50" s="119"/>
      <c r="O50" s="123"/>
      <c r="P50" s="91">
        <f>SUM(H50:O50)</f>
        <v>0</v>
      </c>
      <c r="Q50" s="120"/>
      <c r="R50" s="119"/>
      <c r="S50" s="123"/>
      <c r="T50" s="91">
        <f>SUM(Q50:S50)</f>
        <v>0</v>
      </c>
      <c r="V50" s="114">
        <f>IF(P50=0,0,IF($D50=P50,0,1))</f>
        <v>0</v>
      </c>
      <c r="W50" s="114">
        <f>IF(T50=0,0,IF($D50=T50,0,1))</f>
        <v>0</v>
      </c>
    </row>
    <row r="51" spans="2:31" x14ac:dyDescent="0.35">
      <c r="C51" t="s">
        <v>7</v>
      </c>
      <c r="D51" s="96">
        <f>IF(D50&lt;&gt;"",D49/D50,0)</f>
        <v>0</v>
      </c>
      <c r="E51" s="88">
        <f>IF(E50&lt;&gt;"",E49/E50,0)</f>
        <v>0</v>
      </c>
      <c r="F51" s="88">
        <f>IF(F50&lt;&gt;"",F49/F50,0)</f>
        <v>0</v>
      </c>
      <c r="G51" s="108">
        <f>IF(G50&lt;&gt;0,G49/G50,0)</f>
        <v>0</v>
      </c>
      <c r="H51" s="99">
        <f>IF(OR(H50="",H50=0),0,H49/H50)</f>
        <v>0</v>
      </c>
      <c r="I51" s="96">
        <f t="shared" ref="I51" si="91">IF(OR(I50="",I50=0),0,I49/I50)</f>
        <v>0</v>
      </c>
      <c r="J51" s="96">
        <f t="shared" ref="J51" si="92">IF(OR(J50="",J50=0),0,J49/J50)</f>
        <v>0</v>
      </c>
      <c r="K51" s="96">
        <f t="shared" ref="K51" si="93">IF(OR(K50="",K50=0),0,K49/K50)</f>
        <v>0</v>
      </c>
      <c r="L51" s="96">
        <f t="shared" ref="L51" si="94">IF(OR(L50="",L50=0),0,L49/L50)</f>
        <v>0</v>
      </c>
      <c r="M51" s="96">
        <f t="shared" ref="M51" si="95">IF(OR(M50="",M50=0),0,M49/M50)</f>
        <v>0</v>
      </c>
      <c r="N51" s="96">
        <f t="shared" ref="N51" si="96">IF(OR(N50="",N50=0),0,N49/N50)</f>
        <v>0</v>
      </c>
      <c r="O51" s="97">
        <f t="shared" ref="O51" si="97">IF(OR(O50="",O50=0),0,O49/O50)</f>
        <v>0</v>
      </c>
      <c r="P51" s="98">
        <f t="shared" ref="P51" si="98">IF(OR(P50="",P50=0),0,P49/P50)</f>
        <v>0</v>
      </c>
      <c r="Q51" s="99">
        <f t="shared" ref="Q51" si="99">IF(OR(Q50="",Q50=0),0,Q49/Q50)</f>
        <v>0</v>
      </c>
      <c r="R51" s="96">
        <f t="shared" ref="R51" si="100">IF(OR(R50="",R50=0),0,R49/R50)</f>
        <v>0</v>
      </c>
      <c r="S51" s="97">
        <f t="shared" ref="S51:T51" si="101">IF(OR(S50="",S50=0),0,S49/S50)</f>
        <v>0</v>
      </c>
      <c r="T51" s="98">
        <f t="shared" si="101"/>
        <v>0</v>
      </c>
      <c r="V51" s="114">
        <f>IF(P50=0,0,IF(P51&gt;1,1,0))</f>
        <v>0</v>
      </c>
      <c r="W51" s="114">
        <f>IF(T51=0,0,IF(T51&gt;1,1,0))</f>
        <v>0</v>
      </c>
    </row>
    <row r="52" spans="2:31" x14ac:dyDescent="0.35">
      <c r="C52" t="str">
        <f>IF('Tab 0 General Information'!$D$45="","Timeframe Date not entered","Followup Timeframe 2 - "&amp;MONTH('Tab 0 General Information'!$D$45)&amp;"/"&amp;YEAR('Tab 0 General Information'!$D$45)&amp;" - "&amp;MONTH('Tab 0 General Information'!$E$45)&amp;"/"&amp;YEAR('Tab 0 General Information'!$E$45)&amp;" Numerator")</f>
        <v>Timeframe Date not entered</v>
      </c>
      <c r="D52" s="119"/>
      <c r="E52" s="125"/>
      <c r="F52" s="123"/>
      <c r="G52" s="109">
        <f>D52-E52</f>
        <v>0</v>
      </c>
      <c r="H52" s="120"/>
      <c r="I52" s="119"/>
      <c r="J52" s="119"/>
      <c r="K52" s="119"/>
      <c r="L52" s="119"/>
      <c r="M52" s="119"/>
      <c r="N52" s="119"/>
      <c r="O52" s="119"/>
      <c r="P52" s="91">
        <f>SUM(H52:O52)</f>
        <v>0</v>
      </c>
      <c r="Q52" s="120"/>
      <c r="R52" s="119"/>
      <c r="S52" s="123"/>
      <c r="T52" s="91">
        <f>SUM(Q52:S52)</f>
        <v>0</v>
      </c>
      <c r="V52" s="114">
        <f>IF(P52=0,0,IF($D52=P52,0,1))</f>
        <v>0</v>
      </c>
      <c r="W52" s="114">
        <f>IF(T52=0,0,IF($D52=T52,0,1))</f>
        <v>0</v>
      </c>
    </row>
    <row r="53" spans="2:31" x14ac:dyDescent="0.35">
      <c r="C53" t="str">
        <f>IF('Tab 0 General Information'!$D$45="","Timeframe Date not entered","Followup Timeframe 2 - "&amp;MONTH('Tab 0 General Information'!$D$45)&amp;"/"&amp;YEAR('Tab 0 General Information'!$D$45)&amp;" - "&amp;MONTH('Tab 0 General Information'!$E$45)&amp;"/"&amp;YEAR('Tab 0 General Information'!$E$45)&amp;" Denominator")</f>
        <v>Timeframe Date not entered</v>
      </c>
      <c r="D53" s="121"/>
      <c r="E53" s="126"/>
      <c r="F53" s="127"/>
      <c r="G53" s="109">
        <f>D53-E53</f>
        <v>0</v>
      </c>
      <c r="H53" s="128"/>
      <c r="I53" s="119"/>
      <c r="J53" s="119"/>
      <c r="K53" s="119"/>
      <c r="L53" s="119"/>
      <c r="M53" s="119"/>
      <c r="N53" s="119"/>
      <c r="O53" s="119"/>
      <c r="P53" s="91">
        <f>SUM(H53:O53)</f>
        <v>0</v>
      </c>
      <c r="Q53" s="120"/>
      <c r="R53" s="119"/>
      <c r="S53" s="123"/>
      <c r="T53" s="91">
        <f>SUM(Q53:S53)</f>
        <v>0</v>
      </c>
      <c r="V53" s="114">
        <f>IF(P53=0,0,IF($D53=P53,0,1))</f>
        <v>0</v>
      </c>
      <c r="W53" s="114">
        <f>IF(T53=0,0,IF($D53=T53,0,1))</f>
        <v>0</v>
      </c>
    </row>
    <row r="54" spans="2:31" x14ac:dyDescent="0.35">
      <c r="C54" t="s">
        <v>7</v>
      </c>
      <c r="D54" s="96">
        <f>IF(D53&lt;&gt;"",D52/D53,0)</f>
        <v>0</v>
      </c>
      <c r="E54" s="96">
        <f>IF(E53&lt;&gt;"",E52/E53,0)</f>
        <v>0</v>
      </c>
      <c r="F54" s="97">
        <f>IF(F53&lt;&gt;"",F52/F53,0)</f>
        <v>0</v>
      </c>
      <c r="G54" s="108">
        <f>IF(G53&lt;&gt;0,G52/G53,0)</f>
        <v>0</v>
      </c>
      <c r="H54" s="99">
        <f>IF(OR(H53="",H53=0),0,H52/H53)</f>
        <v>0</v>
      </c>
      <c r="I54" s="96">
        <f t="shared" ref="I54" si="102">IF(OR(I53="",I53=0),0,I52/I53)</f>
        <v>0</v>
      </c>
      <c r="J54" s="96">
        <f t="shared" ref="J54" si="103">IF(OR(J53="",J53=0),0,J52/J53)</f>
        <v>0</v>
      </c>
      <c r="K54" s="96">
        <f t="shared" ref="K54" si="104">IF(OR(K53="",K53=0),0,K52/K53)</f>
        <v>0</v>
      </c>
      <c r="L54" s="96">
        <f t="shared" ref="L54" si="105">IF(OR(L53="",L53=0),0,L52/L53)</f>
        <v>0</v>
      </c>
      <c r="M54" s="96">
        <f t="shared" ref="M54" si="106">IF(OR(M53="",M53=0),0,M52/M53)</f>
        <v>0</v>
      </c>
      <c r="N54" s="96">
        <f t="shared" ref="N54" si="107">IF(OR(N53="",N53=0),0,N52/N53)</f>
        <v>0</v>
      </c>
      <c r="O54" s="97">
        <f t="shared" ref="O54" si="108">IF(OR(O53="",O53=0),0,O52/O53)</f>
        <v>0</v>
      </c>
      <c r="P54" s="98">
        <f t="shared" ref="P54" si="109">IF(OR(P53="",P53=0),0,P52/P53)</f>
        <v>0</v>
      </c>
      <c r="Q54" s="99">
        <f t="shared" ref="Q54" si="110">IF(OR(Q53="",Q53=0),0,Q52/Q53)</f>
        <v>0</v>
      </c>
      <c r="R54" s="96">
        <f t="shared" ref="R54" si="111">IF(OR(R53="",R53=0),0,R52/R53)</f>
        <v>0</v>
      </c>
      <c r="S54" s="97">
        <f t="shared" ref="S54" si="112">IF(OR(S53="",S53=0),0,S52/S53)</f>
        <v>0</v>
      </c>
      <c r="T54" s="98">
        <f t="shared" ref="T54" si="113">IF(OR(T53="",T53=0),0,T52/T53)</f>
        <v>0</v>
      </c>
      <c r="V54" s="114">
        <f>IF(P53=0,0,IF(P54&gt;1,1,0))</f>
        <v>0</v>
      </c>
      <c r="W54" s="114">
        <f>IF(T54=0,0,IF(T54&gt;1,1,0))</f>
        <v>0</v>
      </c>
    </row>
    <row r="55" spans="2:31" x14ac:dyDescent="0.35">
      <c r="C55" t="s">
        <v>157</v>
      </c>
      <c r="D55" s="106" t="str">
        <f>IFERROR(D54/D45, "0")</f>
        <v>0</v>
      </c>
      <c r="E55" s="192" t="s">
        <v>188</v>
      </c>
      <c r="F55" s="192"/>
      <c r="G55" s="170" t="s">
        <v>8</v>
      </c>
      <c r="H55" s="60"/>
      <c r="I55" s="60"/>
      <c r="J55" s="60"/>
      <c r="K55" s="60"/>
      <c r="L55" s="60"/>
      <c r="M55" s="60"/>
      <c r="N55" s="60"/>
      <c r="O55" s="60"/>
      <c r="P55" s="82"/>
      <c r="Q55" s="60"/>
      <c r="R55" s="60"/>
      <c r="S55" s="60"/>
      <c r="T55" s="82"/>
    </row>
    <row r="56" spans="2:31" ht="18.5" x14ac:dyDescent="0.45">
      <c r="B56" s="47" t="str">
        <f>'Tab 0 General Information'!A46&amp;" - "&amp;'Tab 0 General Information'!C46&amp;" "&amp;'Tab 0 General Information'!C47</f>
        <v>Measure 2b Name - Blood Pressure Control (BPC-E) None</v>
      </c>
      <c r="C56" s="86"/>
    </row>
    <row r="57" spans="2:31" x14ac:dyDescent="0.35">
      <c r="C57" s="63" t="s">
        <v>88</v>
      </c>
      <c r="D57" s="95" t="s">
        <v>181</v>
      </c>
      <c r="G57" s="107"/>
      <c r="Y57" s="31"/>
      <c r="Z57" s="31"/>
      <c r="AA57" s="31"/>
      <c r="AB57" s="31"/>
      <c r="AC57" s="31"/>
      <c r="AD57" s="31"/>
      <c r="AE57" s="31"/>
    </row>
    <row r="58" spans="2:31" x14ac:dyDescent="0.35">
      <c r="C58" s="63" t="s">
        <v>211</v>
      </c>
      <c r="D58" s="144" t="str">
        <f>D45</f>
        <v xml:space="preserve"> </v>
      </c>
      <c r="E58" s="116"/>
      <c r="F58" s="117"/>
      <c r="G58" s="110"/>
      <c r="H58"/>
    </row>
    <row r="59" spans="2:31" x14ac:dyDescent="0.35">
      <c r="C59" s="63" t="str">
        <f>IF('Tab 0 General Information'!$D$48="","Baseline Date not entered","Baseline - "&amp;MONTH('Tab 0 General Information'!$D$48)&amp;"/"&amp;YEAR('Tab 0 General Information'!$D$48)&amp;" - "&amp;MONTH('Tab 0 General Information'!$E$48)&amp;"/"&amp;YEAR('Tab 0 General Information'!$E$48)&amp;" Numerator")</f>
        <v>Baseline - 1/2025 - 12/2025 Numerator</v>
      </c>
      <c r="D59" s="119"/>
      <c r="E59" s="125"/>
      <c r="F59" s="123"/>
      <c r="G59" s="109">
        <f>D59-E59</f>
        <v>0</v>
      </c>
      <c r="H59" s="120"/>
      <c r="I59" s="119"/>
      <c r="J59" s="119"/>
      <c r="K59" s="119"/>
      <c r="L59" s="119"/>
      <c r="M59" s="119"/>
      <c r="N59" s="119"/>
      <c r="O59" s="119"/>
      <c r="P59" s="91">
        <f>SUM(H59:O59)</f>
        <v>0</v>
      </c>
      <c r="Q59" s="120"/>
      <c r="R59" s="119"/>
      <c r="S59" s="123"/>
      <c r="T59" s="91">
        <f>SUM(Q59:S59)</f>
        <v>0</v>
      </c>
      <c r="V59" s="114">
        <f>IF(P59=0,0,IF($D59=P59,0,1))</f>
        <v>0</v>
      </c>
      <c r="W59" s="114">
        <f>IF(T59=0,0,IF($D59=T59,0,1))</f>
        <v>0</v>
      </c>
    </row>
    <row r="60" spans="2:31" x14ac:dyDescent="0.35">
      <c r="C60" s="63" t="str">
        <f>IF('Tab 0 General Information'!$D$48="","Baseline Date not entered","Baseline - "&amp;MONTH('Tab 0 General Information'!$D$48)&amp;"/"&amp;YEAR('Tab 0 General Information'!$D$48)&amp;" - "&amp;MONTH('Tab 0 General Information'!$E$48)&amp;"/"&amp;YEAR('Tab 0 General Information'!$E$48)&amp;" Denominator")</f>
        <v>Baseline - 1/2025 - 12/2025 Denominator</v>
      </c>
      <c r="D60" s="119"/>
      <c r="E60" s="125"/>
      <c r="F60" s="123"/>
      <c r="G60" s="109">
        <f>D60-E60</f>
        <v>0</v>
      </c>
      <c r="H60" s="120"/>
      <c r="I60" s="119"/>
      <c r="J60" s="119"/>
      <c r="K60" s="119"/>
      <c r="L60" s="119"/>
      <c r="M60" s="119"/>
      <c r="N60" s="119"/>
      <c r="O60" s="119"/>
      <c r="P60" s="91">
        <f>SUM(H60:O60)</f>
        <v>0</v>
      </c>
      <c r="Q60" s="120"/>
      <c r="R60" s="119"/>
      <c r="S60" s="123"/>
      <c r="T60" s="91">
        <f>SUM(Q60:S60)</f>
        <v>0</v>
      </c>
      <c r="V60" s="114">
        <f>IF(P60=0,0,IF($D60=P60,0,1))</f>
        <v>0</v>
      </c>
      <c r="W60" s="114">
        <f>IF(T60=0,0,IF($D60=T60,0,1))</f>
        <v>0</v>
      </c>
    </row>
    <row r="61" spans="2:31" x14ac:dyDescent="0.35">
      <c r="C61" s="63" t="s">
        <v>7</v>
      </c>
      <c r="D61" s="89">
        <f>IF(D60&lt;&gt;"",D59/D60,0)</f>
        <v>0</v>
      </c>
      <c r="E61" s="87">
        <f>IF(E60&lt;&gt;"",E59/E60,0)</f>
        <v>0</v>
      </c>
      <c r="F61" s="87">
        <f>IF(F60&lt;&gt;"",F59/F60,0)</f>
        <v>0</v>
      </c>
      <c r="G61" s="108">
        <f>IF(G60&lt;&gt;0,G59/G60,0)</f>
        <v>0</v>
      </c>
      <c r="H61" s="99">
        <f>IF(OR(H60="",H60=0),0,H59/H60)</f>
        <v>0</v>
      </c>
      <c r="I61" s="96">
        <f t="shared" ref="I61" si="114">IF(OR(I60="",I60=0),0,I59/I60)</f>
        <v>0</v>
      </c>
      <c r="J61" s="96">
        <f t="shared" ref="J61" si="115">IF(OR(J60="",J60=0),0,J59/J60)</f>
        <v>0</v>
      </c>
      <c r="K61" s="96">
        <f t="shared" ref="K61" si="116">IF(OR(K60="",K60=0),0,K59/K60)</f>
        <v>0</v>
      </c>
      <c r="L61" s="96">
        <f t="shared" ref="L61" si="117">IF(OR(L60="",L60=0),0,L59/L60)</f>
        <v>0</v>
      </c>
      <c r="M61" s="96">
        <f t="shared" ref="M61" si="118">IF(OR(M60="",M60=0),0,M59/M60)</f>
        <v>0</v>
      </c>
      <c r="N61" s="96">
        <f t="shared" ref="N61" si="119">IF(OR(N60="",N60=0),0,N59/N60)</f>
        <v>0</v>
      </c>
      <c r="O61" s="97">
        <f t="shared" ref="O61" si="120">IF(OR(O60="",O60=0),0,O59/O60)</f>
        <v>0</v>
      </c>
      <c r="P61" s="98">
        <f t="shared" ref="P61" si="121">IF(OR(P60="",P60=0),0,P59/P60)</f>
        <v>0</v>
      </c>
      <c r="Q61" s="99">
        <f t="shared" ref="Q61" si="122">IF(OR(Q60="",Q60=0),0,Q59/Q60)</f>
        <v>0</v>
      </c>
      <c r="R61" s="96">
        <f t="shared" ref="R61" si="123">IF(OR(R60="",R60=0),0,R59/R60)</f>
        <v>0</v>
      </c>
      <c r="S61" s="97">
        <f t="shared" ref="S61:T61" si="124">IF(OR(S60="",S60=0),0,S59/S60)</f>
        <v>0</v>
      </c>
      <c r="T61" s="98">
        <f t="shared" si="124"/>
        <v>0</v>
      </c>
      <c r="V61" s="114">
        <f>IF(P60=0,0,IF(P61&gt;1,1,0))</f>
        <v>0</v>
      </c>
      <c r="W61" s="114">
        <f>IF(T61=0,0,IF(T61&gt;1,1,0))</f>
        <v>0</v>
      </c>
    </row>
    <row r="62" spans="2:31" x14ac:dyDescent="0.35">
      <c r="C62" s="63" t="str">
        <f>IF('Tab 0 General Information'!$D$49="","Timeframe Date not entered","Followup Timeframe 1 - "&amp;MONTH('Tab 0 General Information'!$D$49)&amp;"/"&amp;YEAR('Tab 0 General Information'!$D$49)&amp;" - "&amp;MONTH('Tab 0 General Information'!$E$49)&amp;"/"&amp;YEAR('Tab 0 General Information'!$E$49)&amp;" Numerator")</f>
        <v>Timeframe Date not entered</v>
      </c>
      <c r="D62" s="119"/>
      <c r="E62" s="125"/>
      <c r="F62" s="123"/>
      <c r="G62" s="109">
        <f>D62-E62</f>
        <v>0</v>
      </c>
      <c r="H62" s="120"/>
      <c r="I62" s="119"/>
      <c r="J62" s="119"/>
      <c r="K62" s="119"/>
      <c r="L62" s="119"/>
      <c r="M62" s="119"/>
      <c r="N62" s="119"/>
      <c r="O62" s="123"/>
      <c r="P62" s="91">
        <f>SUM(H62:O62)</f>
        <v>0</v>
      </c>
      <c r="Q62" s="120"/>
      <c r="R62" s="119"/>
      <c r="S62" s="123"/>
      <c r="T62" s="91">
        <f>SUM(Q62:S62)</f>
        <v>0</v>
      </c>
      <c r="V62" s="114">
        <f>IF(P62=0,0,IF($D62=P62,0,1))</f>
        <v>0</v>
      </c>
      <c r="W62" s="114">
        <f>IF(T62=0,0,IF($D62=T62,0,1))</f>
        <v>0</v>
      </c>
    </row>
    <row r="63" spans="2:31" x14ac:dyDescent="0.35">
      <c r="C63" s="63" t="str">
        <f>IF('Tab 0 General Information'!$D$49="","Timeframe Date not entered","Followup Timeframe 1 - "&amp;MONTH('Tab 0 General Information'!$D$49)&amp;"/"&amp;YEAR('Tab 0 General Information'!$D$49)&amp;" - "&amp;MONTH('Tab 0 General Information'!$E$49)&amp;"/"&amp;YEAR('Tab 0 General Information'!$E$49)&amp;" Denominator")</f>
        <v>Timeframe Date not entered</v>
      </c>
      <c r="D63" s="119"/>
      <c r="E63" s="125"/>
      <c r="F63" s="123"/>
      <c r="G63" s="109">
        <f>D63-E63</f>
        <v>0</v>
      </c>
      <c r="H63" s="120"/>
      <c r="I63" s="119"/>
      <c r="J63" s="119"/>
      <c r="K63" s="119"/>
      <c r="L63" s="119"/>
      <c r="M63" s="119"/>
      <c r="N63" s="119"/>
      <c r="O63" s="123"/>
      <c r="P63" s="91">
        <f>SUM(H63:O63)</f>
        <v>0</v>
      </c>
      <c r="Q63" s="120"/>
      <c r="R63" s="119"/>
      <c r="S63" s="123"/>
      <c r="T63" s="91">
        <f>SUM(Q63:S63)</f>
        <v>0</v>
      </c>
      <c r="V63" s="114">
        <f>IF(P63=0,0,IF($D63=P63,0,1))</f>
        <v>0</v>
      </c>
      <c r="W63" s="114">
        <f>IF(T63=0,0,IF($D63=T63,0,1))</f>
        <v>0</v>
      </c>
    </row>
    <row r="64" spans="2:31" x14ac:dyDescent="0.35">
      <c r="C64" s="63" t="s">
        <v>7</v>
      </c>
      <c r="D64" s="96">
        <f>IF(D63&lt;&gt;"",D62/D63,0)</f>
        <v>0</v>
      </c>
      <c r="E64" s="88">
        <f>IF(E63&lt;&gt;"",E62/E63,0)</f>
        <v>0</v>
      </c>
      <c r="F64" s="88">
        <f>IF(F63&lt;&gt;"",F62/F63,0)</f>
        <v>0</v>
      </c>
      <c r="G64" s="108">
        <f>IF(G63&lt;&gt;0,G62/G63,0)</f>
        <v>0</v>
      </c>
      <c r="H64" s="99">
        <f>IF(OR(H63="",H63=0),0,H62/H63)</f>
        <v>0</v>
      </c>
      <c r="I64" s="96">
        <f t="shared" ref="I64" si="125">IF(OR(I63="",I63=0),0,I62/I63)</f>
        <v>0</v>
      </c>
      <c r="J64" s="96">
        <f t="shared" ref="J64" si="126">IF(OR(J63="",J63=0),0,J62/J63)</f>
        <v>0</v>
      </c>
      <c r="K64" s="96">
        <f t="shared" ref="K64" si="127">IF(OR(K63="",K63=0),0,K62/K63)</f>
        <v>0</v>
      </c>
      <c r="L64" s="96">
        <f t="shared" ref="L64" si="128">IF(OR(L63="",L63=0),0,L62/L63)</f>
        <v>0</v>
      </c>
      <c r="M64" s="96">
        <f t="shared" ref="M64" si="129">IF(OR(M63="",M63=0),0,M62/M63)</f>
        <v>0</v>
      </c>
      <c r="N64" s="96">
        <f t="shared" ref="N64" si="130">IF(OR(N63="",N63=0),0,N62/N63)</f>
        <v>0</v>
      </c>
      <c r="O64" s="97">
        <f t="shared" ref="O64" si="131">IF(OR(O63="",O63=0),0,O62/O63)</f>
        <v>0</v>
      </c>
      <c r="P64" s="98">
        <f t="shared" ref="P64" si="132">IF(OR(P63="",P63=0),0,P62/P63)</f>
        <v>0</v>
      </c>
      <c r="Q64" s="99">
        <f t="shared" ref="Q64" si="133">IF(OR(Q63="",Q63=0),0,Q62/Q63)</f>
        <v>0</v>
      </c>
      <c r="R64" s="96">
        <f t="shared" ref="R64" si="134">IF(OR(R63="",R63=0),0,R62/R63)</f>
        <v>0</v>
      </c>
      <c r="S64" s="97">
        <f t="shared" ref="S64:T64" si="135">IF(OR(S63="",S63=0),0,S62/S63)</f>
        <v>0</v>
      </c>
      <c r="T64" s="98">
        <f t="shared" si="135"/>
        <v>0</v>
      </c>
      <c r="V64" s="114">
        <f>IF(P63=0,0,IF(P64&gt;1,1,0))</f>
        <v>0</v>
      </c>
      <c r="W64" s="114">
        <f>IF(T64=0,0,IF(T64&gt;1,1,0))</f>
        <v>0</v>
      </c>
    </row>
    <row r="65" spans="2:31" x14ac:dyDescent="0.35">
      <c r="C65" s="63" t="str">
        <f>IF('Tab 0 General Information'!$D$50="","Timeframe Date not entered","Followup Timeframe 2 - "&amp;MONTH('Tab 0 General Information'!$D$50)&amp;"/"&amp;YEAR('Tab 0 General Information'!$D$50)&amp;" - "&amp;MONTH('Tab 0 General Information'!$E$50)&amp;"/"&amp;YEAR('Tab 0 General Information'!$E$50)&amp;" Numerator")</f>
        <v>Timeframe Date not entered</v>
      </c>
      <c r="D65" s="119"/>
      <c r="E65" s="125"/>
      <c r="F65" s="123"/>
      <c r="G65" s="109">
        <f>D65-E65</f>
        <v>0</v>
      </c>
      <c r="H65" s="120"/>
      <c r="I65" s="119"/>
      <c r="J65" s="119"/>
      <c r="K65" s="119"/>
      <c r="L65" s="119"/>
      <c r="M65" s="119"/>
      <c r="N65" s="119"/>
      <c r="O65" s="119"/>
      <c r="P65" s="91">
        <f>SUM(H65:O65)</f>
        <v>0</v>
      </c>
      <c r="Q65" s="120"/>
      <c r="R65" s="119"/>
      <c r="S65" s="123"/>
      <c r="T65" s="91">
        <f>SUM(Q65:S65)</f>
        <v>0</v>
      </c>
      <c r="V65" s="114">
        <f>IF(P65=0,0,IF($D65=P65,0,1))</f>
        <v>0</v>
      </c>
      <c r="W65" s="114">
        <f>IF(T65=0,0,IF($D65=T65,0,1))</f>
        <v>0</v>
      </c>
    </row>
    <row r="66" spans="2:31" x14ac:dyDescent="0.35">
      <c r="C66" s="63" t="str">
        <f>IF('Tab 0 General Information'!$D$50="","Timeframe Date not entered","Followup Timeframe 2 - "&amp;MONTH('Tab 0 General Information'!$D$50)&amp;"/"&amp;YEAR('Tab 0 General Information'!$D$50)&amp;" - "&amp;MONTH('Tab 0 General Information'!$E$50)&amp;"/"&amp;YEAR('Tab 0 General Information'!$E$50)&amp;" Denominator")</f>
        <v>Timeframe Date not entered</v>
      </c>
      <c r="D66" s="121"/>
      <c r="E66" s="126"/>
      <c r="F66" s="127"/>
      <c r="G66" s="109">
        <f>D66-E66</f>
        <v>0</v>
      </c>
      <c r="H66" s="128"/>
      <c r="I66" s="119"/>
      <c r="J66" s="119"/>
      <c r="K66" s="119"/>
      <c r="L66" s="119"/>
      <c r="M66" s="119"/>
      <c r="N66" s="119"/>
      <c r="O66" s="119"/>
      <c r="P66" s="91">
        <f>SUM(H66:O66)</f>
        <v>0</v>
      </c>
      <c r="Q66" s="120"/>
      <c r="R66" s="119"/>
      <c r="S66" s="123"/>
      <c r="T66" s="91">
        <f>SUM(Q66:S66)</f>
        <v>0</v>
      </c>
      <c r="V66" s="114">
        <f>IF(P66=0,0,IF($D66=P66,0,1))</f>
        <v>0</v>
      </c>
      <c r="W66" s="114">
        <f>IF(T66=0,0,IF($D66=T66,0,1))</f>
        <v>0</v>
      </c>
    </row>
    <row r="67" spans="2:31" x14ac:dyDescent="0.35">
      <c r="C67" s="63" t="s">
        <v>7</v>
      </c>
      <c r="D67" s="96">
        <f>IF(D66&lt;&gt;"",D65/D66,0)</f>
        <v>0</v>
      </c>
      <c r="E67" s="96">
        <f>IF(E66&lt;&gt;"",E65/E66,0)</f>
        <v>0</v>
      </c>
      <c r="F67" s="97">
        <f>IF(F66&lt;&gt;"",F65/F66,0)</f>
        <v>0</v>
      </c>
      <c r="G67" s="108">
        <f>IF(G66&lt;&gt;0,G65/G66,0)</f>
        <v>0</v>
      </c>
      <c r="H67" s="99">
        <f>IF(OR(H66="",H66=0),0,H65/H66)</f>
        <v>0</v>
      </c>
      <c r="I67" s="96">
        <f t="shared" ref="I67" si="136">IF(OR(I66="",I66=0),0,I65/I66)</f>
        <v>0</v>
      </c>
      <c r="J67" s="96">
        <f t="shared" ref="J67" si="137">IF(OR(J66="",J66=0),0,J65/J66)</f>
        <v>0</v>
      </c>
      <c r="K67" s="96">
        <f t="shared" ref="K67" si="138">IF(OR(K66="",K66=0),0,K65/K66)</f>
        <v>0</v>
      </c>
      <c r="L67" s="96">
        <f t="shared" ref="L67" si="139">IF(OR(L66="",L66=0),0,L65/L66)</f>
        <v>0</v>
      </c>
      <c r="M67" s="96">
        <f t="shared" ref="M67" si="140">IF(OR(M66="",M66=0),0,M65/M66)</f>
        <v>0</v>
      </c>
      <c r="N67" s="96">
        <f t="shared" ref="N67" si="141">IF(OR(N66="",N66=0),0,N65/N66)</f>
        <v>0</v>
      </c>
      <c r="O67" s="97">
        <f t="shared" ref="O67" si="142">IF(OR(O66="",O66=0),0,O65/O66)</f>
        <v>0</v>
      </c>
      <c r="P67" s="98">
        <f t="shared" ref="P67" si="143">IF(OR(P66="",P66=0),0,P65/P66)</f>
        <v>0</v>
      </c>
      <c r="Q67" s="99">
        <f t="shared" ref="Q67" si="144">IF(OR(Q66="",Q66=0),0,Q65/Q66)</f>
        <v>0</v>
      </c>
      <c r="R67" s="96">
        <f t="shared" ref="R67" si="145">IF(OR(R66="",R66=0),0,R65/R66)</f>
        <v>0</v>
      </c>
      <c r="S67" s="97">
        <f t="shared" ref="S67" si="146">IF(OR(S66="",S66=0),0,S65/S66)</f>
        <v>0</v>
      </c>
      <c r="T67" s="98">
        <f t="shared" ref="T67" si="147">IF(OR(T66="",T66=0),0,T65/T66)</f>
        <v>0</v>
      </c>
      <c r="V67" s="114">
        <f>IF(P66=0,0,IF(P67&gt;1,1,0))</f>
        <v>0</v>
      </c>
      <c r="W67" s="114">
        <f>IF(T67=0,0,IF(T67&gt;1,1,0))</f>
        <v>0</v>
      </c>
    </row>
    <row r="68" spans="2:31" x14ac:dyDescent="0.35">
      <c r="C68" s="63" t="s">
        <v>157</v>
      </c>
      <c r="D68" s="106" t="str">
        <f>IFERROR(D67/D58, "0")</f>
        <v>0</v>
      </c>
      <c r="E68" s="192" t="s">
        <v>188</v>
      </c>
      <c r="F68" s="192"/>
      <c r="G68" s="170" t="s">
        <v>8</v>
      </c>
      <c r="H68" s="60"/>
      <c r="I68" s="60"/>
      <c r="J68" s="60"/>
      <c r="K68" s="60"/>
      <c r="L68" s="60"/>
      <c r="M68" s="60"/>
      <c r="N68" s="60"/>
      <c r="O68" s="60"/>
      <c r="P68" s="82"/>
      <c r="Q68" s="60"/>
      <c r="R68" s="60"/>
      <c r="S68" s="60"/>
      <c r="T68" s="82"/>
    </row>
    <row r="69" spans="2:31" ht="18.5" x14ac:dyDescent="0.45">
      <c r="B69" s="47" t="str">
        <f>'Tab 0 General Information'!A51&amp;" - "&amp;'Tab 0 General Information'!C51&amp;" "&amp;'Tab 0 General Information'!C52</f>
        <v xml:space="preserve">Measure 2c Name -  </v>
      </c>
      <c r="C69" s="47"/>
    </row>
    <row r="70" spans="2:31" x14ac:dyDescent="0.35">
      <c r="C70" t="s">
        <v>88</v>
      </c>
      <c r="D70" s="119"/>
      <c r="G70" s="107"/>
      <c r="Y70" s="31"/>
      <c r="Z70" s="31"/>
      <c r="AA70" s="31"/>
      <c r="AB70" s="31"/>
      <c r="AC70" s="31"/>
      <c r="AD70" s="31"/>
      <c r="AE70" s="31"/>
    </row>
    <row r="71" spans="2:31" x14ac:dyDescent="0.35">
      <c r="C71" t="s">
        <v>6</v>
      </c>
      <c r="D71" s="124" t="s">
        <v>8</v>
      </c>
      <c r="E71" s="116"/>
      <c r="F71" s="117"/>
      <c r="G71" s="110"/>
      <c r="H71"/>
    </row>
    <row r="72" spans="2:31" x14ac:dyDescent="0.35">
      <c r="C72" t="str">
        <f>IF('Tab 0 General Information'!$D$53="","Baseline Date not entered","Baseline - "&amp;MONTH('Tab 0 General Information'!$D$53)&amp;"/"&amp;YEAR('Tab 0 General Information'!$D$53)&amp;" - "&amp;MONTH('Tab 0 General Information'!$E$53)&amp;"/"&amp;YEAR('Tab 0 General Information'!$E$53)&amp;" Numerator")</f>
        <v>Baseline Date not entered</v>
      </c>
      <c r="D72" s="119"/>
      <c r="E72" s="125"/>
      <c r="F72" s="123"/>
      <c r="G72" s="109">
        <f>D72-E72</f>
        <v>0</v>
      </c>
      <c r="H72" s="120"/>
      <c r="I72" s="119"/>
      <c r="J72" s="119"/>
      <c r="K72" s="119"/>
      <c r="L72" s="119"/>
      <c r="M72" s="119"/>
      <c r="N72" s="119"/>
      <c r="O72" s="119"/>
      <c r="P72" s="91">
        <f>SUM(H72:O72)</f>
        <v>0</v>
      </c>
      <c r="Q72" s="120"/>
      <c r="R72" s="119"/>
      <c r="S72" s="123"/>
      <c r="T72" s="91">
        <f>SUM(Q72:S72)</f>
        <v>0</v>
      </c>
      <c r="V72" s="114">
        <f>IF(P72=0,0,IF($D72=P72,0,1))</f>
        <v>0</v>
      </c>
      <c r="W72" s="114">
        <f>IF(T72=0,0,IF($D72=T72,0,1))</f>
        <v>0</v>
      </c>
    </row>
    <row r="73" spans="2:31" x14ac:dyDescent="0.35">
      <c r="C73" t="str">
        <f>IF('Tab 0 General Information'!$D$53="","Baseline Date not entered","Baseline - "&amp;MONTH('Tab 0 General Information'!$D$53)&amp;"/"&amp;YEAR('Tab 0 General Information'!$D$53)&amp;" - "&amp;MONTH('Tab 0 General Information'!$E$53)&amp;"/"&amp;YEAR('Tab 0 General Information'!$E$53)&amp;" Denominator")</f>
        <v>Baseline Date not entered</v>
      </c>
      <c r="D73" s="119"/>
      <c r="E73" s="125"/>
      <c r="F73" s="123"/>
      <c r="G73" s="109">
        <f>D73-E73</f>
        <v>0</v>
      </c>
      <c r="H73" s="120"/>
      <c r="I73" s="119"/>
      <c r="J73" s="119"/>
      <c r="K73" s="119"/>
      <c r="L73" s="119"/>
      <c r="M73" s="119"/>
      <c r="N73" s="119"/>
      <c r="O73" s="119"/>
      <c r="P73" s="91">
        <f>SUM(H73:O73)</f>
        <v>0</v>
      </c>
      <c r="Q73" s="120"/>
      <c r="R73" s="119"/>
      <c r="S73" s="123"/>
      <c r="T73" s="91">
        <f>SUM(Q73:S73)</f>
        <v>0</v>
      </c>
      <c r="V73" s="114">
        <f>IF(P73=0,0,IF($D73=P73,0,1))</f>
        <v>0</v>
      </c>
      <c r="W73" s="114">
        <f>IF(T73=0,0,IF($D73=T73,0,1))</f>
        <v>0</v>
      </c>
    </row>
    <row r="74" spans="2:31" x14ac:dyDescent="0.35">
      <c r="C74" t="s">
        <v>7</v>
      </c>
      <c r="D74" s="89">
        <f>IF(D73&lt;&gt;"",D72/D73,0)</f>
        <v>0</v>
      </c>
      <c r="E74" s="87">
        <f>IF(E73&lt;&gt;"",E72/E73,0)</f>
        <v>0</v>
      </c>
      <c r="F74" s="87">
        <f>IF(F73&lt;&gt;"",F72/F73,0)</f>
        <v>0</v>
      </c>
      <c r="G74" s="108">
        <f>IF(G73&lt;&gt;0,G72/G73,0)</f>
        <v>0</v>
      </c>
      <c r="H74" s="99">
        <f>IF(OR(H73="",H73=0),0,H72/H73)</f>
        <v>0</v>
      </c>
      <c r="I74" s="96">
        <f t="shared" ref="I74" si="148">IF(OR(I73="",I73=0),0,I72/I73)</f>
        <v>0</v>
      </c>
      <c r="J74" s="96">
        <f t="shared" ref="J74" si="149">IF(OR(J73="",J73=0),0,J72/J73)</f>
        <v>0</v>
      </c>
      <c r="K74" s="96">
        <f t="shared" ref="K74" si="150">IF(OR(K73="",K73=0),0,K72/K73)</f>
        <v>0</v>
      </c>
      <c r="L74" s="96">
        <f t="shared" ref="L74" si="151">IF(OR(L73="",L73=0),0,L72/L73)</f>
        <v>0</v>
      </c>
      <c r="M74" s="96">
        <f t="shared" ref="M74" si="152">IF(OR(M73="",M73=0),0,M72/M73)</f>
        <v>0</v>
      </c>
      <c r="N74" s="96">
        <f t="shared" ref="N74" si="153">IF(OR(N73="",N73=0),0,N72/N73)</f>
        <v>0</v>
      </c>
      <c r="O74" s="97">
        <f t="shared" ref="O74" si="154">IF(OR(O73="",O73=0),0,O72/O73)</f>
        <v>0</v>
      </c>
      <c r="P74" s="98">
        <f t="shared" ref="P74" si="155">IF(OR(P73="",P73=0),0,P72/P73)</f>
        <v>0</v>
      </c>
      <c r="Q74" s="99">
        <f t="shared" ref="Q74" si="156">IF(OR(Q73="",Q73=0),0,Q72/Q73)</f>
        <v>0</v>
      </c>
      <c r="R74" s="96">
        <f t="shared" ref="R74" si="157">IF(OR(R73="",R73=0),0,R72/R73)</f>
        <v>0</v>
      </c>
      <c r="S74" s="97">
        <f t="shared" ref="S74:T74" si="158">IF(OR(S73="",S73=0),0,S72/S73)</f>
        <v>0</v>
      </c>
      <c r="T74" s="98">
        <f t="shared" si="158"/>
        <v>0</v>
      </c>
      <c r="V74" s="114">
        <f>IF(P73=0,0,IF(P74&gt;1,1,0))</f>
        <v>0</v>
      </c>
      <c r="W74" s="114">
        <f>IF(T74=0,0,IF(T74&gt;1,1,0))</f>
        <v>0</v>
      </c>
    </row>
    <row r="75" spans="2:31" x14ac:dyDescent="0.35">
      <c r="C75" t="str">
        <f>IF('Tab 0 General Information'!$D$54="","Timeframe Date not entered","Followup Timeframe 1 - "&amp;MONTH('Tab 0 General Information'!$D$54)&amp;"/"&amp;YEAR('Tab 0 General Information'!$D$54)&amp;" - "&amp;MONTH('Tab 0 General Information'!$E$54)&amp;"/"&amp;YEAR('Tab 0 General Information'!$E$54)&amp;" Numerator")</f>
        <v>Timeframe Date not entered</v>
      </c>
      <c r="D75" s="119"/>
      <c r="E75" s="125"/>
      <c r="F75" s="123"/>
      <c r="G75" s="109">
        <f>D75-E75</f>
        <v>0</v>
      </c>
      <c r="H75" s="120"/>
      <c r="I75" s="119"/>
      <c r="J75" s="119"/>
      <c r="K75" s="119"/>
      <c r="L75" s="119"/>
      <c r="M75" s="119"/>
      <c r="N75" s="119"/>
      <c r="O75" s="123"/>
      <c r="P75" s="91">
        <f>SUM(H75:O75)</f>
        <v>0</v>
      </c>
      <c r="Q75" s="120"/>
      <c r="R75" s="119"/>
      <c r="S75" s="123"/>
      <c r="T75" s="91">
        <f>SUM(Q75:S75)</f>
        <v>0</v>
      </c>
      <c r="V75" s="114">
        <f>IF(P75=0,0,IF($D75=P75,0,1))</f>
        <v>0</v>
      </c>
      <c r="W75" s="114">
        <f>IF(T75=0,0,IF($D75=T75,0,1))</f>
        <v>0</v>
      </c>
    </row>
    <row r="76" spans="2:31" x14ac:dyDescent="0.35">
      <c r="C76" t="str">
        <f>IF('Tab 0 General Information'!$D$54="","Timeframe Date not entered","Followup Timeframe 1 - "&amp;MONTH('Tab 0 General Information'!$D$54)&amp;"/"&amp;YEAR('Tab 0 General Information'!$D$54)&amp;" - "&amp;MONTH('Tab 0 General Information'!$E$54)&amp;"/"&amp;YEAR('Tab 0 General Information'!$E$54)&amp;" Denominator")</f>
        <v>Timeframe Date not entered</v>
      </c>
      <c r="D76" s="119"/>
      <c r="E76" s="125"/>
      <c r="F76" s="123"/>
      <c r="G76" s="109">
        <f>D76-E76</f>
        <v>0</v>
      </c>
      <c r="H76" s="120"/>
      <c r="I76" s="119"/>
      <c r="J76" s="119"/>
      <c r="K76" s="119"/>
      <c r="L76" s="119"/>
      <c r="M76" s="119"/>
      <c r="N76" s="119"/>
      <c r="O76" s="123"/>
      <c r="P76" s="91">
        <f>SUM(H76:O76)</f>
        <v>0</v>
      </c>
      <c r="Q76" s="120"/>
      <c r="R76" s="119"/>
      <c r="S76" s="123"/>
      <c r="T76" s="91">
        <f>SUM(Q76:S76)</f>
        <v>0</v>
      </c>
      <c r="V76" s="114">
        <f>IF(P76=0,0,IF($D76=P76,0,1))</f>
        <v>0</v>
      </c>
      <c r="W76" s="114">
        <f>IF(T76=0,0,IF($D76=T76,0,1))</f>
        <v>0</v>
      </c>
    </row>
    <row r="77" spans="2:31" x14ac:dyDescent="0.35">
      <c r="C77" t="s">
        <v>7</v>
      </c>
      <c r="D77" s="96">
        <f>IF(D76&lt;&gt;"",D75/D76,0)</f>
        <v>0</v>
      </c>
      <c r="E77" s="88">
        <f>IF(E76&lt;&gt;"",E75/E76,0)</f>
        <v>0</v>
      </c>
      <c r="F77" s="88">
        <f>IF(F76&lt;&gt;"",F75/F76,0)</f>
        <v>0</v>
      </c>
      <c r="G77" s="108">
        <f>IF(G76&lt;&gt;0,G75/G76,0)</f>
        <v>0</v>
      </c>
      <c r="H77" s="99">
        <f>IF(OR(H76="",H76=0),0,H75/H76)</f>
        <v>0</v>
      </c>
      <c r="I77" s="96">
        <f t="shared" ref="I77" si="159">IF(OR(I76="",I76=0),0,I75/I76)</f>
        <v>0</v>
      </c>
      <c r="J77" s="96">
        <f t="shared" ref="J77" si="160">IF(OR(J76="",J76=0),0,J75/J76)</f>
        <v>0</v>
      </c>
      <c r="K77" s="96">
        <f t="shared" ref="K77" si="161">IF(OR(K76="",K76=0),0,K75/K76)</f>
        <v>0</v>
      </c>
      <c r="L77" s="96">
        <f t="shared" ref="L77" si="162">IF(OR(L76="",L76=0),0,L75/L76)</f>
        <v>0</v>
      </c>
      <c r="M77" s="96">
        <f t="shared" ref="M77" si="163">IF(OR(M76="",M76=0),0,M75/M76)</f>
        <v>0</v>
      </c>
      <c r="N77" s="96">
        <f t="shared" ref="N77" si="164">IF(OR(N76="",N76=0),0,N75/N76)</f>
        <v>0</v>
      </c>
      <c r="O77" s="97">
        <f t="shared" ref="O77" si="165">IF(OR(O76="",O76=0),0,O75/O76)</f>
        <v>0</v>
      </c>
      <c r="P77" s="98">
        <f t="shared" ref="P77" si="166">IF(OR(P76="",P76=0),0,P75/P76)</f>
        <v>0</v>
      </c>
      <c r="Q77" s="99">
        <f t="shared" ref="Q77" si="167">IF(OR(Q76="",Q76=0),0,Q75/Q76)</f>
        <v>0</v>
      </c>
      <c r="R77" s="96">
        <f t="shared" ref="R77" si="168">IF(OR(R76="",R76=0),0,R75/R76)</f>
        <v>0</v>
      </c>
      <c r="S77" s="97">
        <f t="shared" ref="S77:T77" si="169">IF(OR(S76="",S76=0),0,S75/S76)</f>
        <v>0</v>
      </c>
      <c r="T77" s="98">
        <f t="shared" si="169"/>
        <v>0</v>
      </c>
      <c r="V77" s="114">
        <f>IF(P76=0,0,IF(P77&gt;1,1,0))</f>
        <v>0</v>
      </c>
      <c r="W77" s="114">
        <f>IF(T77=0,0,IF(T77&gt;1,1,0))</f>
        <v>0</v>
      </c>
    </row>
    <row r="78" spans="2:31" x14ac:dyDescent="0.35">
      <c r="C78" t="str">
        <f>IF('Tab 0 General Information'!$D$55="","Timeframe Date not entered","Followup Timeframe 2 - "&amp;MONTH('Tab 0 General Information'!$D$55)&amp;"/"&amp;YEAR('Tab 0 General Information'!$D$55)&amp;" - "&amp;MONTH('Tab 0 General Information'!$E$55)&amp;"/"&amp;YEAR('Tab 0 General Information'!$E$55)&amp;" Numerator")</f>
        <v>Timeframe Date not entered</v>
      </c>
      <c r="D78" s="119"/>
      <c r="E78" s="119"/>
      <c r="F78" s="119"/>
      <c r="G78" s="109">
        <f>D78-E78</f>
        <v>0</v>
      </c>
      <c r="H78" s="120"/>
      <c r="I78" s="119"/>
      <c r="J78" s="119"/>
      <c r="K78" s="119"/>
      <c r="L78" s="119"/>
      <c r="M78" s="119"/>
      <c r="N78" s="119"/>
      <c r="O78" s="119"/>
      <c r="P78" s="91">
        <f>SUM(H78:O78)</f>
        <v>0</v>
      </c>
      <c r="Q78" s="120"/>
      <c r="R78" s="119"/>
      <c r="S78" s="123"/>
      <c r="T78" s="91">
        <f>SUM(Q78:S78)</f>
        <v>0</v>
      </c>
      <c r="V78" s="114">
        <f>IF(P78=0,0,IF($D78=P78,0,1))</f>
        <v>0</v>
      </c>
      <c r="W78" s="114">
        <f>IF(T78=0,0,IF($D78=T78,0,1))</f>
        <v>0</v>
      </c>
    </row>
    <row r="79" spans="2:31" x14ac:dyDescent="0.35">
      <c r="C79" t="str">
        <f>IF('Tab 0 General Information'!$D$55="","Timeframe Date not entered","Followup Timeframe 2 - "&amp;MONTH('Tab 0 General Information'!$D$55)&amp;"/"&amp;YEAR('Tab 0 General Information'!$D$55)&amp;" - "&amp;MONTH('Tab 0 General Information'!$E$55)&amp;"/"&amp;YEAR('Tab 0 General Information'!$E$55)&amp;" Denominator")</f>
        <v>Timeframe Date not entered</v>
      </c>
      <c r="D79" s="119"/>
      <c r="E79" s="119"/>
      <c r="F79" s="119"/>
      <c r="G79" s="109">
        <f>D79-E79</f>
        <v>0</v>
      </c>
      <c r="H79" s="120"/>
      <c r="I79" s="119"/>
      <c r="J79" s="119"/>
      <c r="K79" s="119"/>
      <c r="L79" s="119"/>
      <c r="M79" s="119"/>
      <c r="N79" s="119"/>
      <c r="O79" s="119"/>
      <c r="P79" s="91">
        <f>SUM(H79:O79)</f>
        <v>0</v>
      </c>
      <c r="Q79" s="120"/>
      <c r="R79" s="119"/>
      <c r="S79" s="123"/>
      <c r="T79" s="91">
        <f>SUM(Q79:S79)</f>
        <v>0</v>
      </c>
      <c r="V79" s="114">
        <f>IF(P79=0,0,IF($D79=P79,0,1))</f>
        <v>0</v>
      </c>
      <c r="W79" s="114">
        <f>IF(T79=0,0,IF($D79=T79,0,1))</f>
        <v>0</v>
      </c>
    </row>
    <row r="80" spans="2:31" x14ac:dyDescent="0.35">
      <c r="C80" t="s">
        <v>7</v>
      </c>
      <c r="D80" s="96">
        <f>IF(D79&lt;&gt;"",D78/D79,0)</f>
        <v>0</v>
      </c>
      <c r="E80" s="96">
        <f>IF(E79&lt;&gt;"",E78/E79,0)</f>
        <v>0</v>
      </c>
      <c r="F80" s="97">
        <f>IF(F79&lt;&gt;"",F78/F79,0)</f>
        <v>0</v>
      </c>
      <c r="G80" s="108">
        <f>IF(G79&lt;&gt;0,G78/G79,0)</f>
        <v>0</v>
      </c>
      <c r="H80" s="99">
        <f t="shared" ref="H80:T80" si="170">IF(OR(H79="",H79=0),0,H78/H79)</f>
        <v>0</v>
      </c>
      <c r="I80" s="96">
        <f t="shared" si="170"/>
        <v>0</v>
      </c>
      <c r="J80" s="96">
        <f t="shared" si="170"/>
        <v>0</v>
      </c>
      <c r="K80" s="96">
        <f t="shared" si="170"/>
        <v>0</v>
      </c>
      <c r="L80" s="96">
        <f t="shared" si="170"/>
        <v>0</v>
      </c>
      <c r="M80" s="96">
        <f t="shared" si="170"/>
        <v>0</v>
      </c>
      <c r="N80" s="96">
        <f t="shared" si="170"/>
        <v>0</v>
      </c>
      <c r="O80" s="97">
        <f t="shared" si="170"/>
        <v>0</v>
      </c>
      <c r="P80" s="98">
        <f t="shared" si="170"/>
        <v>0</v>
      </c>
      <c r="Q80" s="99">
        <f t="shared" si="170"/>
        <v>0</v>
      </c>
      <c r="R80" s="96">
        <f t="shared" si="170"/>
        <v>0</v>
      </c>
      <c r="S80" s="97">
        <f t="shared" si="170"/>
        <v>0</v>
      </c>
      <c r="T80" s="98">
        <f t="shared" si="170"/>
        <v>0</v>
      </c>
      <c r="V80" s="114">
        <f>IF(P79=0,0,IF(P80&gt;1,1,0))</f>
        <v>0</v>
      </c>
      <c r="W80" s="114">
        <f>IF(T80=0,0,IF(T80&gt;1,1,0))</f>
        <v>0</v>
      </c>
    </row>
    <row r="81" spans="2:31" x14ac:dyDescent="0.35">
      <c r="C81" t="s">
        <v>157</v>
      </c>
      <c r="D81" s="106" t="str">
        <f>IFERROR(D80/D71, "0")</f>
        <v>0</v>
      </c>
      <c r="E81" s="192" t="s">
        <v>188</v>
      </c>
      <c r="F81" s="192"/>
      <c r="G81" s="170" t="s">
        <v>8</v>
      </c>
      <c r="H81" s="60"/>
      <c r="I81" s="60"/>
      <c r="J81" s="60"/>
      <c r="K81" s="60"/>
      <c r="L81" s="60"/>
      <c r="M81" s="60"/>
      <c r="N81" s="60"/>
      <c r="O81" s="60"/>
      <c r="P81" s="82"/>
      <c r="Q81" s="60"/>
      <c r="R81" s="60"/>
      <c r="S81" s="60"/>
      <c r="T81" s="82"/>
    </row>
    <row r="82" spans="2:31" ht="18.5" x14ac:dyDescent="0.45">
      <c r="B82" s="47" t="str">
        <f>'Tab 0 General Information'!A56&amp;" - "&amp;'Tab 0 General Information'!C56&amp;" "&amp;'Tab 0 General Information'!C57</f>
        <v xml:space="preserve">Measure 3a Name -  </v>
      </c>
      <c r="C82" s="86"/>
    </row>
    <row r="83" spans="2:31" x14ac:dyDescent="0.35">
      <c r="C83" s="63" t="s">
        <v>88</v>
      </c>
      <c r="D83" s="119"/>
      <c r="G83" s="107"/>
      <c r="Y83" s="31"/>
      <c r="Z83" s="31"/>
      <c r="AA83" s="31"/>
      <c r="AB83" s="31"/>
      <c r="AC83" s="31"/>
      <c r="AD83" s="31"/>
      <c r="AE83" s="31"/>
    </row>
    <row r="84" spans="2:31" x14ac:dyDescent="0.35">
      <c r="C84" s="63" t="s">
        <v>6</v>
      </c>
      <c r="D84" s="124" t="s">
        <v>8</v>
      </c>
      <c r="E84" s="116"/>
      <c r="F84" s="117"/>
      <c r="G84" s="110"/>
      <c r="H84"/>
    </row>
    <row r="85" spans="2:31" x14ac:dyDescent="0.35">
      <c r="C85" s="63" t="str">
        <f>IF('Tab 0 General Information'!$D$58="","Baseline Date not entered","Baseline - "&amp;MONTH('Tab 0 General Information'!$D$58)&amp;"/"&amp;YEAR('Tab 0 General Information'!$D$58)&amp;" - "&amp;MONTH('Tab 0 General Information'!$E$58)&amp;"/"&amp;YEAR('Tab 0 General Information'!$E$58)&amp;" Numerator")</f>
        <v>Baseline Date not entered</v>
      </c>
      <c r="D85" s="119"/>
      <c r="E85" s="125"/>
      <c r="F85" s="123"/>
      <c r="G85" s="109">
        <f>D85-E85</f>
        <v>0</v>
      </c>
      <c r="H85" s="120"/>
      <c r="I85" s="119"/>
      <c r="J85" s="119"/>
      <c r="K85" s="119"/>
      <c r="L85" s="119"/>
      <c r="M85" s="119"/>
      <c r="N85" s="119"/>
      <c r="O85" s="119"/>
      <c r="P85" s="91">
        <f>SUM(H85:O85)</f>
        <v>0</v>
      </c>
      <c r="Q85" s="120"/>
      <c r="R85" s="119"/>
      <c r="S85" s="123"/>
      <c r="T85" s="91">
        <f>SUM(Q85:S85)</f>
        <v>0</v>
      </c>
      <c r="V85" s="114">
        <f>IF(P85=0,0,IF($D85=P85,0,1))</f>
        <v>0</v>
      </c>
      <c r="W85" s="114">
        <f>IF(T85=0,0,IF($D85=T85,0,1))</f>
        <v>0</v>
      </c>
    </row>
    <row r="86" spans="2:31" x14ac:dyDescent="0.35">
      <c r="C86" s="63" t="str">
        <f>IF('Tab 0 General Information'!$D$58="","Baseline Date not entered","Baseline - "&amp;MONTH('Tab 0 General Information'!$D$58)&amp;"/"&amp;YEAR('Tab 0 General Information'!$D$58)&amp;" - "&amp;MONTH('Tab 0 General Information'!$E$58)&amp;"/"&amp;YEAR('Tab 0 General Information'!$E$58)&amp;" Denominator")</f>
        <v>Baseline Date not entered</v>
      </c>
      <c r="D86" s="119"/>
      <c r="E86" s="125"/>
      <c r="F86" s="123"/>
      <c r="G86" s="109">
        <f>D86-E86</f>
        <v>0</v>
      </c>
      <c r="H86" s="120"/>
      <c r="I86" s="119"/>
      <c r="J86" s="119"/>
      <c r="K86" s="119"/>
      <c r="L86" s="119"/>
      <c r="M86" s="119"/>
      <c r="N86" s="119"/>
      <c r="O86" s="119"/>
      <c r="P86" s="91">
        <f>SUM(H86:O86)</f>
        <v>0</v>
      </c>
      <c r="Q86" s="120"/>
      <c r="R86" s="119"/>
      <c r="S86" s="123"/>
      <c r="T86" s="91">
        <f>SUM(Q86:S86)</f>
        <v>0</v>
      </c>
      <c r="V86" s="114">
        <f>IF(P86=0,0,IF($D86=P86,0,1))</f>
        <v>0</v>
      </c>
      <c r="W86" s="114">
        <f>IF(T86=0,0,IF($D86=T86,0,1))</f>
        <v>0</v>
      </c>
    </row>
    <row r="87" spans="2:31" x14ac:dyDescent="0.35">
      <c r="C87" s="63" t="s">
        <v>7</v>
      </c>
      <c r="D87" s="89">
        <f>IF(D86&lt;&gt;"",D85/D86,0)</f>
        <v>0</v>
      </c>
      <c r="E87" s="87">
        <f>IF(E86&lt;&gt;"",E85/E86,0)</f>
        <v>0</v>
      </c>
      <c r="F87" s="87">
        <f>IF(F86&lt;&gt;"",F85/F86,0)</f>
        <v>0</v>
      </c>
      <c r="G87" s="108">
        <f>IF(G86&lt;&gt;0,G85/G86,0)</f>
        <v>0</v>
      </c>
      <c r="H87" s="99">
        <f>IF(OR(H86="",H86=0),0,H85/H86)</f>
        <v>0</v>
      </c>
      <c r="I87" s="96">
        <f t="shared" ref="I87" si="171">IF(OR(I86="",I86=0),0,I85/I86)</f>
        <v>0</v>
      </c>
      <c r="J87" s="96">
        <f t="shared" ref="J87" si="172">IF(OR(J86="",J86=0),0,J85/J86)</f>
        <v>0</v>
      </c>
      <c r="K87" s="96">
        <f t="shared" ref="K87" si="173">IF(OR(K86="",K86=0),0,K85/K86)</f>
        <v>0</v>
      </c>
      <c r="L87" s="96">
        <f t="shared" ref="L87" si="174">IF(OR(L86="",L86=0),0,L85/L86)</f>
        <v>0</v>
      </c>
      <c r="M87" s="96">
        <f t="shared" ref="M87" si="175">IF(OR(M86="",M86=0),0,M85/M86)</f>
        <v>0</v>
      </c>
      <c r="N87" s="96">
        <f t="shared" ref="N87" si="176">IF(OR(N86="",N86=0),0,N85/N86)</f>
        <v>0</v>
      </c>
      <c r="O87" s="97">
        <f t="shared" ref="O87" si="177">IF(OR(O86="",O86=0),0,O85/O86)</f>
        <v>0</v>
      </c>
      <c r="P87" s="98">
        <f t="shared" ref="P87" si="178">IF(OR(P86="",P86=0),0,P85/P86)</f>
        <v>0</v>
      </c>
      <c r="Q87" s="99">
        <f t="shared" ref="Q87" si="179">IF(OR(Q86="",Q86=0),0,Q85/Q86)</f>
        <v>0</v>
      </c>
      <c r="R87" s="96">
        <f t="shared" ref="R87" si="180">IF(OR(R86="",R86=0),0,R85/R86)</f>
        <v>0</v>
      </c>
      <c r="S87" s="97">
        <f t="shared" ref="S87:T87" si="181">IF(OR(S86="",S86=0),0,S85/S86)</f>
        <v>0</v>
      </c>
      <c r="T87" s="98">
        <f t="shared" si="181"/>
        <v>0</v>
      </c>
      <c r="V87" s="114">
        <f>IF(P86=0,0,IF(P87&gt;1,1,0))</f>
        <v>0</v>
      </c>
      <c r="W87" s="114">
        <f>IF(T87=0,0,IF(T87&gt;1,1,0))</f>
        <v>0</v>
      </c>
    </row>
    <row r="88" spans="2:31" x14ac:dyDescent="0.35">
      <c r="C88" s="63" t="str">
        <f>IF('Tab 0 General Information'!$D$59="","Timeframe Date not entered","Followup Timeframe 1 - "&amp;MONTH('Tab 0 General Information'!$D$59)&amp;"/"&amp;YEAR('Tab 0 General Information'!$D$59)&amp;" - "&amp;MONTH('Tab 0 General Information'!$E$59)&amp;"/"&amp;YEAR('Tab 0 General Information'!$E$59)&amp;" Numerator")</f>
        <v>Timeframe Date not entered</v>
      </c>
      <c r="D88" s="119"/>
      <c r="E88" s="125"/>
      <c r="F88" s="123"/>
      <c r="G88" s="109">
        <f>D88-E88</f>
        <v>0</v>
      </c>
      <c r="H88" s="120"/>
      <c r="I88" s="119"/>
      <c r="J88" s="119"/>
      <c r="K88" s="119"/>
      <c r="L88" s="119"/>
      <c r="M88" s="119"/>
      <c r="N88" s="119"/>
      <c r="O88" s="123"/>
      <c r="P88" s="91">
        <f>SUM(H88:O88)</f>
        <v>0</v>
      </c>
      <c r="Q88" s="120"/>
      <c r="R88" s="119"/>
      <c r="S88" s="123"/>
      <c r="T88" s="91">
        <f>SUM(Q88:S88)</f>
        <v>0</v>
      </c>
      <c r="V88" s="114">
        <f>IF(P88=0,0,IF($D88=P88,0,1))</f>
        <v>0</v>
      </c>
      <c r="W88" s="114">
        <f>IF(T88=0,0,IF($D88=T88,0,1))</f>
        <v>0</v>
      </c>
    </row>
    <row r="89" spans="2:31" x14ac:dyDescent="0.35">
      <c r="C89" s="63" t="str">
        <f>IF('Tab 0 General Information'!$D$59="","Timeframe Date not entered","Followup Timeframe 1 - "&amp;MONTH('Tab 0 General Information'!$D$59)&amp;"/"&amp;YEAR('Tab 0 General Information'!$D$59)&amp;" - "&amp;MONTH('Tab 0 General Information'!$E$59)&amp;"/"&amp;YEAR('Tab 0 General Information'!$E$59)&amp;" Denominator")</f>
        <v>Timeframe Date not entered</v>
      </c>
      <c r="D89" s="119"/>
      <c r="E89" s="125"/>
      <c r="F89" s="123"/>
      <c r="G89" s="109">
        <f>D89-E89</f>
        <v>0</v>
      </c>
      <c r="H89" s="120"/>
      <c r="I89" s="119"/>
      <c r="J89" s="119"/>
      <c r="K89" s="119"/>
      <c r="L89" s="119"/>
      <c r="M89" s="119"/>
      <c r="N89" s="119"/>
      <c r="O89" s="123"/>
      <c r="P89" s="91">
        <f>SUM(H89:O89)</f>
        <v>0</v>
      </c>
      <c r="Q89" s="120"/>
      <c r="R89" s="119"/>
      <c r="S89" s="123"/>
      <c r="T89" s="91">
        <f>SUM(Q89:S89)</f>
        <v>0</v>
      </c>
      <c r="V89" s="114">
        <f>IF(P89=0,0,IF($D89=P89,0,1))</f>
        <v>0</v>
      </c>
      <c r="W89" s="114">
        <f>IF(T89=0,0,IF($D89=T89,0,1))</f>
        <v>0</v>
      </c>
    </row>
    <row r="90" spans="2:31" x14ac:dyDescent="0.35">
      <c r="C90" s="63" t="s">
        <v>7</v>
      </c>
      <c r="D90" s="96">
        <f>IF(D89&lt;&gt;"",D88/D89,0)</f>
        <v>0</v>
      </c>
      <c r="E90" s="88">
        <f>IF(E89&lt;&gt;"",E88/E89,0)</f>
        <v>0</v>
      </c>
      <c r="F90" s="88">
        <f>IF(F89&lt;&gt;"",F88/F89,0)</f>
        <v>0</v>
      </c>
      <c r="G90" s="108">
        <f>IF(G89&lt;&gt;0,G88/G89,0)</f>
        <v>0</v>
      </c>
      <c r="H90" s="99">
        <f>IF(OR(H89="",H89=0),0,H88/H89)</f>
        <v>0</v>
      </c>
      <c r="I90" s="96">
        <f t="shared" ref="I90" si="182">IF(OR(I89="",I89=0),0,I88/I89)</f>
        <v>0</v>
      </c>
      <c r="J90" s="96">
        <f t="shared" ref="J90" si="183">IF(OR(J89="",J89=0),0,J88/J89)</f>
        <v>0</v>
      </c>
      <c r="K90" s="96">
        <f t="shared" ref="K90" si="184">IF(OR(K89="",K89=0),0,K88/K89)</f>
        <v>0</v>
      </c>
      <c r="L90" s="96">
        <f t="shared" ref="L90" si="185">IF(OR(L89="",L89=0),0,L88/L89)</f>
        <v>0</v>
      </c>
      <c r="M90" s="96">
        <f t="shared" ref="M90" si="186">IF(OR(M89="",M89=0),0,M88/M89)</f>
        <v>0</v>
      </c>
      <c r="N90" s="96">
        <f t="shared" ref="N90" si="187">IF(OR(N89="",N89=0),0,N88/N89)</f>
        <v>0</v>
      </c>
      <c r="O90" s="97">
        <f t="shared" ref="O90" si="188">IF(OR(O89="",O89=0),0,O88/O89)</f>
        <v>0</v>
      </c>
      <c r="P90" s="98">
        <f t="shared" ref="P90" si="189">IF(OR(P89="",P89=0),0,P88/P89)</f>
        <v>0</v>
      </c>
      <c r="Q90" s="99">
        <f t="shared" ref="Q90" si="190">IF(OR(Q89="",Q89=0),0,Q88/Q89)</f>
        <v>0</v>
      </c>
      <c r="R90" s="96">
        <f t="shared" ref="R90" si="191">IF(OR(R89="",R89=0),0,R88/R89)</f>
        <v>0</v>
      </c>
      <c r="S90" s="97">
        <f t="shared" ref="S90:T90" si="192">IF(OR(S89="",S89=0),0,S88/S89)</f>
        <v>0</v>
      </c>
      <c r="T90" s="98">
        <f t="shared" si="192"/>
        <v>0</v>
      </c>
      <c r="V90" s="114">
        <f>IF(P89=0,0,IF(P90&gt;1,1,0))</f>
        <v>0</v>
      </c>
      <c r="W90" s="114">
        <f>IF(T90=0,0,IF(T90&gt;1,1,0))</f>
        <v>0</v>
      </c>
    </row>
    <row r="91" spans="2:31" x14ac:dyDescent="0.35">
      <c r="C91" s="63" t="str">
        <f>IF('Tab 0 General Information'!$D$60="","Timeframe Date not entered","Followup Timeframe 2 - "&amp;MONTH('Tab 0 General Information'!$D$60)&amp;"/"&amp;YEAR('Tab 0 General Information'!$D$60)&amp;" - "&amp;MONTH('Tab 0 General Information'!$E$60)&amp;"/"&amp;YEAR('Tab 0 General Information'!$E$60)&amp;" Numerator")</f>
        <v>Timeframe Date not entered</v>
      </c>
      <c r="D91" s="119"/>
      <c r="E91" s="119"/>
      <c r="F91" s="119"/>
      <c r="G91" s="109">
        <f>D91-E91</f>
        <v>0</v>
      </c>
      <c r="H91" s="120"/>
      <c r="I91" s="119"/>
      <c r="J91" s="119"/>
      <c r="K91" s="119"/>
      <c r="L91" s="119"/>
      <c r="M91" s="119"/>
      <c r="N91" s="119"/>
      <c r="O91" s="119"/>
      <c r="P91" s="91">
        <f>SUM(H91:O91)</f>
        <v>0</v>
      </c>
      <c r="Q91" s="120"/>
      <c r="R91" s="119"/>
      <c r="S91" s="123"/>
      <c r="T91" s="91">
        <f>SUM(Q91:S91)</f>
        <v>0</v>
      </c>
      <c r="V91" s="114">
        <f>IF(P91=0,0,IF($D91=P91,0,1))</f>
        <v>0</v>
      </c>
      <c r="W91" s="114">
        <f>IF(T91=0,0,IF($D91=T91,0,1))</f>
        <v>0</v>
      </c>
    </row>
    <row r="92" spans="2:31" x14ac:dyDescent="0.35">
      <c r="C92" s="63" t="str">
        <f>IF('Tab 0 General Information'!$D$60="","Timeframe Date not entered","Followup Timeframe 2 - "&amp;MONTH('Tab 0 General Information'!$D$60)&amp;"/"&amp;YEAR('Tab 0 General Information'!$D$60)&amp;" - "&amp;MONTH('Tab 0 General Information'!$E$60)&amp;"/"&amp;YEAR('Tab 0 General Information'!$E$60)&amp;" Denominator")</f>
        <v>Timeframe Date not entered</v>
      </c>
      <c r="D92" s="119"/>
      <c r="E92" s="119"/>
      <c r="F92" s="119"/>
      <c r="G92" s="109">
        <f>D92-E92</f>
        <v>0</v>
      </c>
      <c r="H92" s="120"/>
      <c r="I92" s="119"/>
      <c r="J92" s="119"/>
      <c r="K92" s="119"/>
      <c r="L92" s="119"/>
      <c r="M92" s="119"/>
      <c r="N92" s="119"/>
      <c r="O92" s="119"/>
      <c r="P92" s="105">
        <f>SUM(H92:O92)</f>
        <v>0</v>
      </c>
      <c r="Q92" s="120"/>
      <c r="R92" s="119"/>
      <c r="S92" s="123"/>
      <c r="T92" s="91">
        <f>SUM(Q92:S92)</f>
        <v>0</v>
      </c>
      <c r="V92" s="114">
        <f>IF(P92=0,0,IF($D92=P92,0,1))</f>
        <v>0</v>
      </c>
      <c r="W92" s="114">
        <f>IF(T92=0,0,IF($D92=T92,0,1))</f>
        <v>0</v>
      </c>
    </row>
    <row r="93" spans="2:31" x14ac:dyDescent="0.35">
      <c r="C93" s="63" t="s">
        <v>7</v>
      </c>
      <c r="D93" s="96">
        <f>IF(D92&lt;&gt;"",D91/D92,0)</f>
        <v>0</v>
      </c>
      <c r="E93" s="96">
        <f>IF(E92&lt;&gt;"",E91/E92,0)</f>
        <v>0</v>
      </c>
      <c r="F93" s="97">
        <f>IF(F92&lt;&gt;"",F91/F92,0)</f>
        <v>0</v>
      </c>
      <c r="G93" s="108">
        <f>IF(G92&lt;&gt;0,G91/G92,0)</f>
        <v>0</v>
      </c>
      <c r="H93" s="99">
        <f>IF(OR(H92="",H92=0),0,H91/H92)</f>
        <v>0</v>
      </c>
      <c r="I93" s="96">
        <f t="shared" ref="I93" si="193">IF(OR(I92="",I92=0),0,I91/I92)</f>
        <v>0</v>
      </c>
      <c r="J93" s="96">
        <f t="shared" ref="J93" si="194">IF(OR(J92="",J92=0),0,J91/J92)</f>
        <v>0</v>
      </c>
      <c r="K93" s="96">
        <f t="shared" ref="K93" si="195">IF(OR(K92="",K92=0),0,K91/K92)</f>
        <v>0</v>
      </c>
      <c r="L93" s="96">
        <f t="shared" ref="L93" si="196">IF(OR(L92="",L92=0),0,L91/L92)</f>
        <v>0</v>
      </c>
      <c r="M93" s="96">
        <f t="shared" ref="M93" si="197">IF(OR(M92="",M92=0),0,M91/M92)</f>
        <v>0</v>
      </c>
      <c r="N93" s="96">
        <f t="shared" ref="N93" si="198">IF(OR(N92="",N92=0),0,N91/N92)</f>
        <v>0</v>
      </c>
      <c r="O93" s="96">
        <f t="shared" ref="O93" si="199">IF(OR(O92="",O92=0),0,O91/O92)</f>
        <v>0</v>
      </c>
      <c r="P93" s="96">
        <f t="shared" ref="P93" si="200">IF(OR(P92="",P92=0),0,P91/P92)</f>
        <v>0</v>
      </c>
      <c r="Q93" s="99">
        <f t="shared" ref="Q93" si="201">IF(OR(Q92="",Q92=0),0,Q91/Q92)</f>
        <v>0</v>
      </c>
      <c r="R93" s="96">
        <f t="shared" ref="R93" si="202">IF(OR(R92="",R92=0),0,R91/R92)</f>
        <v>0</v>
      </c>
      <c r="S93" s="97">
        <f t="shared" ref="S93" si="203">IF(OR(S92="",S92=0),0,S91/S92)</f>
        <v>0</v>
      </c>
      <c r="T93" s="98">
        <f t="shared" ref="T93" si="204">IF(OR(T92="",T92=0),0,T91/T92)</f>
        <v>0</v>
      </c>
      <c r="V93" s="114">
        <f>IF(P92=0,0,IF(P93&gt;1,1,0))</f>
        <v>0</v>
      </c>
      <c r="W93" s="114">
        <f>IF(T93=0,0,IF(T93&gt;1,1,0))</f>
        <v>0</v>
      </c>
    </row>
    <row r="94" spans="2:31" x14ac:dyDescent="0.35">
      <c r="C94" s="63" t="s">
        <v>157</v>
      </c>
      <c r="D94" s="106" t="str">
        <f>IFERROR(D93/D84, "0")</f>
        <v>0</v>
      </c>
      <c r="E94" s="192" t="s">
        <v>188</v>
      </c>
      <c r="F94" s="192"/>
      <c r="G94" s="170" t="s">
        <v>8</v>
      </c>
      <c r="H94" s="60"/>
      <c r="I94" s="60"/>
      <c r="J94" s="60"/>
      <c r="K94" s="60"/>
      <c r="L94" s="60"/>
      <c r="M94" s="60"/>
      <c r="N94" s="60"/>
      <c r="O94" s="60"/>
      <c r="P94" s="82"/>
      <c r="Q94" s="60"/>
      <c r="R94" s="60"/>
      <c r="S94" s="60"/>
      <c r="T94" s="82"/>
    </row>
    <row r="95" spans="2:31" ht="18.5" x14ac:dyDescent="0.45">
      <c r="B95" s="47" t="str">
        <f>'Tab 0 General Information'!A61&amp;" - "&amp;'Tab 0 General Information'!C61&amp;" "&amp;'Tab 0 General Information'!C62</f>
        <v xml:space="preserve">Measure 3b Name -  </v>
      </c>
      <c r="C95" s="47"/>
    </row>
    <row r="96" spans="2:31" x14ac:dyDescent="0.35">
      <c r="C96" t="s">
        <v>88</v>
      </c>
      <c r="D96" s="119"/>
      <c r="G96" s="107"/>
      <c r="Y96" s="31"/>
      <c r="Z96" s="31"/>
      <c r="AA96" s="31"/>
      <c r="AB96" s="31"/>
      <c r="AC96" s="31"/>
      <c r="AD96" s="31"/>
      <c r="AE96" s="31"/>
    </row>
    <row r="97" spans="2:23" x14ac:dyDescent="0.35">
      <c r="C97" t="s">
        <v>6</v>
      </c>
      <c r="D97" s="124" t="s">
        <v>8</v>
      </c>
      <c r="E97" s="116"/>
      <c r="F97" s="117"/>
      <c r="G97" s="110"/>
      <c r="H97"/>
    </row>
    <row r="98" spans="2:23" x14ac:dyDescent="0.35">
      <c r="C98" t="str">
        <f>IF('Tab 0 General Information'!$D$63="","Baseline Date not entered","Baseline - "&amp;MONTH('Tab 0 General Information'!$D$63)&amp;"/"&amp;YEAR('Tab 0 General Information'!$D$63)&amp;" - "&amp;MONTH('Tab 0 General Information'!$E$63)&amp;"/"&amp;YEAR('Tab 0 General Information'!$E$63)&amp;" Numerator")</f>
        <v>Baseline Date not entered</v>
      </c>
      <c r="D98" s="119"/>
      <c r="E98" s="125"/>
      <c r="F98" s="123"/>
      <c r="G98" s="109">
        <f>D98-E98</f>
        <v>0</v>
      </c>
      <c r="H98" s="120"/>
      <c r="I98" s="119"/>
      <c r="J98" s="119"/>
      <c r="K98" s="119"/>
      <c r="L98" s="119"/>
      <c r="M98" s="119"/>
      <c r="N98" s="119"/>
      <c r="O98" s="119"/>
      <c r="P98" s="91">
        <f>SUM(H98:O98)</f>
        <v>0</v>
      </c>
      <c r="Q98" s="120"/>
      <c r="R98" s="119"/>
      <c r="S98" s="123"/>
      <c r="T98" s="91">
        <f>SUM(Q98:S98)</f>
        <v>0</v>
      </c>
      <c r="V98" s="114">
        <f>IF(P98=0,0,IF($D98=P98,0,1))</f>
        <v>0</v>
      </c>
      <c r="W98" s="114">
        <f>IF(T98=0,0,IF($D98=T98,0,1))</f>
        <v>0</v>
      </c>
    </row>
    <row r="99" spans="2:23" x14ac:dyDescent="0.35">
      <c r="C99" t="str">
        <f>IF('Tab 0 General Information'!$D$63="","Baseline Date not entered","Baseline - "&amp;MONTH('Tab 0 General Information'!$D$63)&amp;"/"&amp;YEAR('Tab 0 General Information'!$D$63)&amp;" - "&amp;MONTH('Tab 0 General Information'!$E$63)&amp;"/"&amp;YEAR('Tab 0 General Information'!$E$63)&amp;" Denominator")</f>
        <v>Baseline Date not entered</v>
      </c>
      <c r="D99" s="119"/>
      <c r="E99" s="125"/>
      <c r="F99" s="123"/>
      <c r="G99" s="109">
        <f>D99-E99</f>
        <v>0</v>
      </c>
      <c r="H99" s="120"/>
      <c r="I99" s="119"/>
      <c r="J99" s="119"/>
      <c r="K99" s="119"/>
      <c r="L99" s="119"/>
      <c r="M99" s="119"/>
      <c r="N99" s="119"/>
      <c r="O99" s="119"/>
      <c r="P99" s="91">
        <f>SUM(H99:O99)</f>
        <v>0</v>
      </c>
      <c r="Q99" s="120"/>
      <c r="R99" s="119"/>
      <c r="S99" s="123"/>
      <c r="T99" s="91">
        <f>SUM(Q99:S99)</f>
        <v>0</v>
      </c>
      <c r="V99" s="114">
        <f>IF(P99=0,0,IF($D99=P99,0,1))</f>
        <v>0</v>
      </c>
      <c r="W99" s="114">
        <f>IF(T99=0,0,IF($D99=T99,0,1))</f>
        <v>0</v>
      </c>
    </row>
    <row r="100" spans="2:23" x14ac:dyDescent="0.35">
      <c r="C100" t="s">
        <v>7</v>
      </c>
      <c r="D100" s="89">
        <f>IF(D99&lt;&gt;"",D98/D99,0)</f>
        <v>0</v>
      </c>
      <c r="E100" s="87">
        <f>IF(E99&lt;&gt;"",E98/E99,0)</f>
        <v>0</v>
      </c>
      <c r="F100" s="87">
        <f>IF(F99&lt;&gt;"",F98/F99,0)</f>
        <v>0</v>
      </c>
      <c r="G100" s="108">
        <f>IF(G99&lt;&gt;0,G98/G99,0)</f>
        <v>0</v>
      </c>
      <c r="H100" s="99">
        <f>IF(OR(H99="",H99=0),0,H98/H99)</f>
        <v>0</v>
      </c>
      <c r="I100" s="96">
        <f t="shared" ref="I100" si="205">IF(OR(I99="",I99=0),0,I98/I99)</f>
        <v>0</v>
      </c>
      <c r="J100" s="96">
        <f t="shared" ref="J100" si="206">IF(OR(J99="",J99=0),0,J98/J99)</f>
        <v>0</v>
      </c>
      <c r="K100" s="96">
        <f t="shared" ref="K100" si="207">IF(OR(K99="",K99=0),0,K98/K99)</f>
        <v>0</v>
      </c>
      <c r="L100" s="96">
        <f t="shared" ref="L100" si="208">IF(OR(L99="",L99=0),0,L98/L99)</f>
        <v>0</v>
      </c>
      <c r="M100" s="96">
        <f t="shared" ref="M100" si="209">IF(OR(M99="",M99=0),0,M98/M99)</f>
        <v>0</v>
      </c>
      <c r="N100" s="96">
        <f t="shared" ref="N100" si="210">IF(OR(N99="",N99=0),0,N98/N99)</f>
        <v>0</v>
      </c>
      <c r="O100" s="97">
        <f t="shared" ref="O100" si="211">IF(OR(O99="",O99=0),0,O98/O99)</f>
        <v>0</v>
      </c>
      <c r="P100" s="98">
        <f t="shared" ref="P100" si="212">IF(OR(P99="",P99=0),0,P98/P99)</f>
        <v>0</v>
      </c>
      <c r="Q100" s="99">
        <f t="shared" ref="Q100" si="213">IF(OR(Q99="",Q99=0),0,Q98/Q99)</f>
        <v>0</v>
      </c>
      <c r="R100" s="96">
        <f t="shared" ref="R100" si="214">IF(OR(R99="",R99=0),0,R98/R99)</f>
        <v>0</v>
      </c>
      <c r="S100" s="97">
        <f t="shared" ref="S100:T100" si="215">IF(OR(S99="",S99=0),0,S98/S99)</f>
        <v>0</v>
      </c>
      <c r="T100" s="98">
        <f t="shared" si="215"/>
        <v>0</v>
      </c>
      <c r="V100" s="114">
        <f>IF(P99=0,0,IF(P100&gt;1,1,0))</f>
        <v>0</v>
      </c>
      <c r="W100" s="114">
        <f>IF(T100=0,0,IF(T100&gt;1,1,0))</f>
        <v>0</v>
      </c>
    </row>
    <row r="101" spans="2:23" x14ac:dyDescent="0.35">
      <c r="C101" t="str">
        <f>IF('Tab 0 General Information'!$D$64="","Timeframe Date not entered","Followup Timeframe 1 - "&amp;MONTH('Tab 0 General Information'!$D$64)&amp;"/"&amp;YEAR('Tab 0 General Information'!$D$64)&amp;" - "&amp;MONTH('Tab 0 General Information'!$E$64)&amp;"/"&amp;YEAR('Tab 0 General Information'!$E$64)&amp;" Numerator")</f>
        <v>Timeframe Date not entered</v>
      </c>
      <c r="D101" s="119"/>
      <c r="E101" s="125"/>
      <c r="F101" s="123"/>
      <c r="G101" s="109">
        <f>D101-E101</f>
        <v>0</v>
      </c>
      <c r="H101" s="120"/>
      <c r="I101" s="119"/>
      <c r="J101" s="119"/>
      <c r="K101" s="119"/>
      <c r="L101" s="119"/>
      <c r="M101" s="119"/>
      <c r="N101" s="119"/>
      <c r="O101" s="123"/>
      <c r="P101" s="91">
        <f>SUM(H101:O101)</f>
        <v>0</v>
      </c>
      <c r="Q101" s="120"/>
      <c r="R101" s="119"/>
      <c r="S101" s="123"/>
      <c r="T101" s="91">
        <f>SUM(Q101:S101)</f>
        <v>0</v>
      </c>
      <c r="V101" s="114">
        <f>IF(P101=0,0,IF($D101=P101,0,1))</f>
        <v>0</v>
      </c>
      <c r="W101" s="114">
        <f>IF(T101=0,0,IF($D101=T101,0,1))</f>
        <v>0</v>
      </c>
    </row>
    <row r="102" spans="2:23" x14ac:dyDescent="0.35">
      <c r="C102" t="str">
        <f>IF('Tab 0 General Information'!$D$64="","Timeframe Date not entered","Followup Timeframe 1 - "&amp;MONTH('Tab 0 General Information'!$D$64)&amp;"/"&amp;YEAR('Tab 0 General Information'!$D$64)&amp;" - "&amp;MONTH('Tab 0 General Information'!$E$64)&amp;"/"&amp;YEAR('Tab 0 General Information'!$E$64)&amp;" Denominator")</f>
        <v>Timeframe Date not entered</v>
      </c>
      <c r="D102" s="119"/>
      <c r="E102" s="125"/>
      <c r="F102" s="123"/>
      <c r="G102" s="109">
        <f>D102-E102</f>
        <v>0</v>
      </c>
      <c r="H102" s="120"/>
      <c r="I102" s="119"/>
      <c r="J102" s="119"/>
      <c r="K102" s="119"/>
      <c r="L102" s="119"/>
      <c r="M102" s="119"/>
      <c r="N102" s="119"/>
      <c r="O102" s="123"/>
      <c r="P102" s="91">
        <f>SUM(H102:O102)</f>
        <v>0</v>
      </c>
      <c r="Q102" s="120"/>
      <c r="R102" s="119"/>
      <c r="S102" s="123"/>
      <c r="T102" s="91">
        <f>SUM(Q102:S102)</f>
        <v>0</v>
      </c>
      <c r="V102" s="114">
        <f>IF(P102=0,0,IF($D102=P102,0,1))</f>
        <v>0</v>
      </c>
      <c r="W102" s="114">
        <f>IF(T102=0,0,IF($D102=T102,0,1))</f>
        <v>0</v>
      </c>
    </row>
    <row r="103" spans="2:23" x14ac:dyDescent="0.35">
      <c r="C103" t="s">
        <v>7</v>
      </c>
      <c r="D103" s="96">
        <f>IF(D102&lt;&gt;"",D101/D102,0)</f>
        <v>0</v>
      </c>
      <c r="E103" s="88">
        <f>IF(E102&lt;&gt;"",E101/E102,0)</f>
        <v>0</v>
      </c>
      <c r="F103" s="88">
        <f>IF(F102&lt;&gt;"",F101/F102,0)</f>
        <v>0</v>
      </c>
      <c r="G103" s="108">
        <f>IF(G102&lt;&gt;0,G101/G102,0)</f>
        <v>0</v>
      </c>
      <c r="H103" s="99">
        <f>IF(OR(H102="",H102=0),0,H101/H102)</f>
        <v>0</v>
      </c>
      <c r="I103" s="96">
        <f t="shared" ref="I103" si="216">IF(OR(I102="",I102=0),0,I101/I102)</f>
        <v>0</v>
      </c>
      <c r="J103" s="96">
        <f t="shared" ref="J103" si="217">IF(OR(J102="",J102=0),0,J101/J102)</f>
        <v>0</v>
      </c>
      <c r="K103" s="96">
        <f t="shared" ref="K103" si="218">IF(OR(K102="",K102=0),0,K101/K102)</f>
        <v>0</v>
      </c>
      <c r="L103" s="96">
        <f t="shared" ref="L103" si="219">IF(OR(L102="",L102=0),0,L101/L102)</f>
        <v>0</v>
      </c>
      <c r="M103" s="96">
        <f t="shared" ref="M103" si="220">IF(OR(M102="",M102=0),0,M101/M102)</f>
        <v>0</v>
      </c>
      <c r="N103" s="96">
        <f t="shared" ref="N103" si="221">IF(OR(N102="",N102=0),0,N101/N102)</f>
        <v>0</v>
      </c>
      <c r="O103" s="97">
        <f t="shared" ref="O103" si="222">IF(OR(O102="",O102=0),0,O101/O102)</f>
        <v>0</v>
      </c>
      <c r="P103" s="98">
        <f t="shared" ref="P103" si="223">IF(OR(P102="",P102=0),0,P101/P102)</f>
        <v>0</v>
      </c>
      <c r="Q103" s="99">
        <f t="shared" ref="Q103" si="224">IF(OR(Q102="",Q102=0),0,Q101/Q102)</f>
        <v>0</v>
      </c>
      <c r="R103" s="96">
        <f t="shared" ref="R103" si="225">IF(OR(R102="",R102=0),0,R101/R102)</f>
        <v>0</v>
      </c>
      <c r="S103" s="97">
        <f t="shared" ref="S103:T103" si="226">IF(OR(S102="",S102=0),0,S101/S102)</f>
        <v>0</v>
      </c>
      <c r="T103" s="98">
        <f t="shared" si="226"/>
        <v>0</v>
      </c>
      <c r="V103" s="114">
        <f>IF(P102=0,0,IF(P103&gt;1,1,0))</f>
        <v>0</v>
      </c>
      <c r="W103" s="114">
        <f>IF(T103=0,0,IF(T103&gt;1,1,0))</f>
        <v>0</v>
      </c>
    </row>
    <row r="104" spans="2:23" x14ac:dyDescent="0.35">
      <c r="C104" t="str">
        <f>IF('Tab 0 General Information'!$D$65="","Timeframe Date not entered","Followup Timeframe 2 - "&amp;MONTH('Tab 0 General Information'!$D$65)&amp;"/"&amp;YEAR('Tab 0 General Information'!$D$65)&amp;" - "&amp;MONTH('Tab 0 General Information'!$E$65)&amp;"/"&amp;YEAR('Tab 0 General Information'!$E$65)&amp;" Numerator")</f>
        <v>Timeframe Date not entered</v>
      </c>
      <c r="D104" s="119"/>
      <c r="E104" s="119"/>
      <c r="F104" s="119"/>
      <c r="G104" s="109">
        <f>D104-E104</f>
        <v>0</v>
      </c>
      <c r="H104" s="120"/>
      <c r="I104" s="119"/>
      <c r="J104" s="119"/>
      <c r="K104" s="119"/>
      <c r="L104" s="119"/>
      <c r="M104" s="119"/>
      <c r="N104" s="119"/>
      <c r="O104" s="119"/>
      <c r="P104" s="91">
        <f>SUM(H104:O104)</f>
        <v>0</v>
      </c>
      <c r="Q104" s="120"/>
      <c r="R104" s="119"/>
      <c r="S104" s="123"/>
      <c r="T104" s="91">
        <f>SUM(Q104:S104)</f>
        <v>0</v>
      </c>
      <c r="V104" s="114">
        <f>IF(P104=0,0,IF($D104=P104,0,1))</f>
        <v>0</v>
      </c>
      <c r="W104" s="114">
        <f>IF(T104=0,0,IF($D104=T104,0,1))</f>
        <v>0</v>
      </c>
    </row>
    <row r="105" spans="2:23" x14ac:dyDescent="0.35">
      <c r="C105" t="str">
        <f>IF('Tab 0 General Information'!$D$65="","Timeframe Date not entered","Followup Timeframe 2 - "&amp;MONTH('Tab 0 General Information'!$D$65)&amp;"/"&amp;YEAR('Tab 0 General Information'!$D$65)&amp;" - "&amp;MONTH('Tab 0 General Information'!$E$65)&amp;"/"&amp;YEAR('Tab 0 General Information'!$E$65)&amp;" Denominator")</f>
        <v>Timeframe Date not entered</v>
      </c>
      <c r="D105" s="119"/>
      <c r="E105" s="119"/>
      <c r="F105" s="119"/>
      <c r="G105" s="109">
        <f>D105-E105</f>
        <v>0</v>
      </c>
      <c r="H105" s="120"/>
      <c r="I105" s="119"/>
      <c r="J105" s="119"/>
      <c r="K105" s="119"/>
      <c r="L105" s="119"/>
      <c r="M105" s="119"/>
      <c r="N105" s="119"/>
      <c r="O105" s="119"/>
      <c r="P105" s="91">
        <f>SUM(H105:O105)</f>
        <v>0</v>
      </c>
      <c r="Q105" s="120"/>
      <c r="R105" s="119"/>
      <c r="S105" s="123"/>
      <c r="T105" s="91">
        <f>SUM(Q105:S105)</f>
        <v>0</v>
      </c>
      <c r="V105" s="114">
        <f>IF(P105=0,0,IF($D105=P105,0,1))</f>
        <v>0</v>
      </c>
      <c r="W105" s="114">
        <f>IF(T105=0,0,IF($D105=T105,0,1))</f>
        <v>0</v>
      </c>
    </row>
    <row r="106" spans="2:23" x14ac:dyDescent="0.35">
      <c r="C106" t="s">
        <v>7</v>
      </c>
      <c r="D106" s="96">
        <f>IF(D105&lt;&gt;"",D104/D105,0)</f>
        <v>0</v>
      </c>
      <c r="E106" s="96">
        <f>IF(E105&lt;&gt;"",E104/E105,0)</f>
        <v>0</v>
      </c>
      <c r="F106" s="97">
        <f>IF(F105&lt;&gt;"",F104/F105,0)</f>
        <v>0</v>
      </c>
      <c r="G106" s="108">
        <f>IF(G105&lt;&gt;0,G104/G105,0)</f>
        <v>0</v>
      </c>
      <c r="H106" s="99">
        <f>IF(OR(H105="",H105=0),0,H104/H105)</f>
        <v>0</v>
      </c>
      <c r="I106" s="96">
        <f t="shared" ref="I106" si="227">IF(OR(I105="",I105=0),0,I104/I105)</f>
        <v>0</v>
      </c>
      <c r="J106" s="96">
        <f t="shared" ref="J106" si="228">IF(OR(J105="",J105=0),0,J104/J105)</f>
        <v>0</v>
      </c>
      <c r="K106" s="96">
        <f t="shared" ref="K106" si="229">IF(OR(K105="",K105=0),0,K104/K105)</f>
        <v>0</v>
      </c>
      <c r="L106" s="96">
        <f t="shared" ref="L106" si="230">IF(OR(L105="",L105=0),0,L104/L105)</f>
        <v>0</v>
      </c>
      <c r="M106" s="96">
        <f t="shared" ref="M106" si="231">IF(OR(M105="",M105=0),0,M104/M105)</f>
        <v>0</v>
      </c>
      <c r="N106" s="96">
        <f t="shared" ref="N106" si="232">IF(OR(N105="",N105=0),0,N104/N105)</f>
        <v>0</v>
      </c>
      <c r="O106" s="97">
        <f t="shared" ref="O106" si="233">IF(OR(O105="",O105=0),0,O104/O105)</f>
        <v>0</v>
      </c>
      <c r="P106" s="98">
        <f t="shared" ref="P106" si="234">IF(OR(P105="",P105=0),0,P104/P105)</f>
        <v>0</v>
      </c>
      <c r="Q106" s="99">
        <f t="shared" ref="Q106" si="235">IF(OR(Q105="",Q105=0),0,Q104/Q105)</f>
        <v>0</v>
      </c>
      <c r="R106" s="96">
        <f t="shared" ref="R106" si="236">IF(OR(R105="",R105=0),0,R104/R105)</f>
        <v>0</v>
      </c>
      <c r="S106" s="97">
        <f t="shared" ref="S106" si="237">IF(OR(S105="",S105=0),0,S104/S105)</f>
        <v>0</v>
      </c>
      <c r="T106" s="98">
        <f t="shared" ref="T106" si="238">IF(OR(T105="",T105=0),0,T104/T105)</f>
        <v>0</v>
      </c>
      <c r="V106" s="114">
        <f>IF(P105=0,0,IF(P106&gt;1,1,0))</f>
        <v>0</v>
      </c>
      <c r="W106" s="114">
        <f>IF(T106=0,0,IF(T106&gt;1,1,0))</f>
        <v>0</v>
      </c>
    </row>
    <row r="107" spans="2:23" x14ac:dyDescent="0.35">
      <c r="C107" t="s">
        <v>157</v>
      </c>
      <c r="D107" s="103" t="str">
        <f>IFERROR(D106/D97, "0")</f>
        <v>0</v>
      </c>
      <c r="E107" s="192" t="s">
        <v>188</v>
      </c>
      <c r="F107" s="192"/>
      <c r="G107" s="170"/>
    </row>
    <row r="108" spans="2:23" x14ac:dyDescent="0.35">
      <c r="B108" s="46" t="str">
        <f>'Tab 0 General Information'!A66&amp;" - "&amp;'Tab 0 General Information'!C66&amp;" "&amp;'Tab 0 General Information'!C67</f>
        <v xml:space="preserve">Measure 3c Name -  </v>
      </c>
    </row>
    <row r="109" spans="2:23" x14ac:dyDescent="0.35">
      <c r="B109" s="46"/>
      <c r="C109" t="s">
        <v>88</v>
      </c>
      <c r="D109" s="119"/>
      <c r="G109" s="107"/>
    </row>
    <row r="110" spans="2:23" x14ac:dyDescent="0.35">
      <c r="C110" t="s">
        <v>6</v>
      </c>
      <c r="D110" s="124" t="s">
        <v>8</v>
      </c>
      <c r="E110" s="118"/>
      <c r="F110" s="24"/>
      <c r="G110" s="111"/>
      <c r="H110"/>
    </row>
    <row r="111" spans="2:23" x14ac:dyDescent="0.35">
      <c r="C111" t="e">
        <f>IF('Tab 0 General Information'!$D$68="","Baseline Date not entered","Baseline - "&amp;MONTH('Tab 0 General Information'!$D$68)&amp;"/"&amp;YEAR('Tab 0 General Information'!$D$68)&amp;" - "&amp;MONTH('Tab 0 General Information'!$E$68)&amp;"/"&amp;YEAR('Tab 0 General Information'!$E$68)&amp;" Numerator")</f>
        <v>#VALUE!</v>
      </c>
      <c r="D111" s="119"/>
      <c r="E111" s="120"/>
      <c r="F111" s="119"/>
      <c r="G111" s="109">
        <f>D111-E111</f>
        <v>0</v>
      </c>
      <c r="H111" s="119"/>
      <c r="I111" s="119"/>
      <c r="J111" s="119"/>
      <c r="K111" s="119"/>
      <c r="L111" s="119"/>
      <c r="M111" s="119"/>
      <c r="N111" s="119"/>
      <c r="O111" s="119"/>
      <c r="P111" s="95">
        <f>SUM(H111:O111)</f>
        <v>0</v>
      </c>
      <c r="Q111" s="119"/>
      <c r="R111" s="119"/>
      <c r="S111" s="119"/>
      <c r="T111" s="95">
        <f>SUM(Q111:S111)</f>
        <v>0</v>
      </c>
      <c r="V111" s="114">
        <f>IF(P111=0,0,IF($D111=P111,0,1))</f>
        <v>0</v>
      </c>
      <c r="W111" s="114">
        <f>IF(T111=0,0,IF($D111=T111,0,1))</f>
        <v>0</v>
      </c>
    </row>
    <row r="112" spans="2:23" x14ac:dyDescent="0.35">
      <c r="C112" t="e">
        <f>IF('Tab 0 General Information'!$D$68="","Baseline Date not entered","Baseline - "&amp;MONTH('Tab 0 General Information'!$D$68)&amp;"/"&amp;YEAR('Tab 0 General Information'!$D$68)&amp;" - "&amp;MONTH('Tab 0 General Information'!$E$68)&amp;"/"&amp;YEAR('Tab 0 General Information'!$E$68)&amp;" Denominator")</f>
        <v>#VALUE!</v>
      </c>
      <c r="D112" s="119"/>
      <c r="E112" s="120"/>
      <c r="F112" s="119"/>
      <c r="G112" s="109">
        <f>D112-E112</f>
        <v>0</v>
      </c>
      <c r="H112" s="119"/>
      <c r="I112" s="119"/>
      <c r="J112" s="119"/>
      <c r="K112" s="119"/>
      <c r="L112" s="119"/>
      <c r="M112" s="119"/>
      <c r="N112" s="119"/>
      <c r="O112" s="119"/>
      <c r="P112" s="95">
        <f>SUM(H112:O112)</f>
        <v>0</v>
      </c>
      <c r="Q112" s="119"/>
      <c r="R112" s="119"/>
      <c r="S112" s="119"/>
      <c r="T112" s="95">
        <f>SUM(Q112:S112)</f>
        <v>0</v>
      </c>
      <c r="V112" s="114">
        <f>IF(P112=0,0,IF($D112=P112,0,1))</f>
        <v>0</v>
      </c>
      <c r="W112" s="114">
        <f>IF(T112=0,0,IF($D112=T112,0,1))</f>
        <v>0</v>
      </c>
    </row>
    <row r="113" spans="3:23" x14ac:dyDescent="0.35">
      <c r="C113" t="s">
        <v>7</v>
      </c>
      <c r="D113" s="95">
        <f>IF(D112&lt;&gt;"",D111/D112,0)</f>
        <v>0</v>
      </c>
      <c r="E113" s="102">
        <f>IF(E112&lt;&gt;"",E111/E112,0)</f>
        <v>0</v>
      </c>
      <c r="F113" s="95">
        <f>IF(F112&lt;&gt;"",F111/F112,0)</f>
        <v>0</v>
      </c>
      <c r="G113" s="108">
        <f>IF(G112&lt;&gt;0,G111/G112,0)</f>
        <v>0</v>
      </c>
      <c r="H113" s="95">
        <f>IF(OR(H112="",H112=0),0,H111/H112)</f>
        <v>0</v>
      </c>
      <c r="I113" s="95">
        <f t="shared" ref="I113:T113" si="239">IF(OR(I112="",I112=0),0,I111/I112)</f>
        <v>0</v>
      </c>
      <c r="J113" s="95">
        <f t="shared" si="239"/>
        <v>0</v>
      </c>
      <c r="K113" s="95">
        <f t="shared" si="239"/>
        <v>0</v>
      </c>
      <c r="L113" s="95">
        <f t="shared" si="239"/>
        <v>0</v>
      </c>
      <c r="M113" s="95">
        <f t="shared" si="239"/>
        <v>0</v>
      </c>
      <c r="N113" s="95">
        <f t="shared" si="239"/>
        <v>0</v>
      </c>
      <c r="O113" s="95">
        <f t="shared" si="239"/>
        <v>0</v>
      </c>
      <c r="P113" s="95">
        <f t="shared" si="239"/>
        <v>0</v>
      </c>
      <c r="Q113" s="95">
        <f t="shared" si="239"/>
        <v>0</v>
      </c>
      <c r="R113" s="95">
        <f t="shared" si="239"/>
        <v>0</v>
      </c>
      <c r="S113" s="95">
        <f t="shared" si="239"/>
        <v>0</v>
      </c>
      <c r="T113" s="98">
        <f t="shared" si="239"/>
        <v>0</v>
      </c>
      <c r="V113" s="114">
        <f>IF(P112=0,0,IF(P113&gt;1,1,0))</f>
        <v>0</v>
      </c>
      <c r="W113" s="114">
        <f>IF(T113=0,0,IF(T113&gt;1,1,0))</f>
        <v>0</v>
      </c>
    </row>
    <row r="114" spans="3:23" x14ac:dyDescent="0.35">
      <c r="C114" t="str">
        <f>IF('Tab 0 General Information'!$D$69="","Timeframe Date not entered","Followup Timeframe 1 - "&amp;MONTH('Tab 0 General Information'!$D$69)&amp;"/"&amp;YEAR('Tab 0 General Information'!$D$69)&amp;" - "&amp;MONTH('Tab 0 General Information'!$E$69)&amp;"/"&amp;YEAR('Tab 0 General Information'!$E$69)&amp;" Numerator")</f>
        <v>Timeframe Date not entered</v>
      </c>
      <c r="D114" s="119"/>
      <c r="E114" s="120"/>
      <c r="F114" s="119"/>
      <c r="G114" s="109">
        <f>D114-E114</f>
        <v>0</v>
      </c>
      <c r="H114" s="119"/>
      <c r="I114" s="119"/>
      <c r="J114" s="119"/>
      <c r="K114" s="119"/>
      <c r="L114" s="119"/>
      <c r="M114" s="119"/>
      <c r="N114" s="119"/>
      <c r="O114" s="119"/>
      <c r="P114" s="95">
        <f>SUM(H114:O114)</f>
        <v>0</v>
      </c>
      <c r="Q114" s="119"/>
      <c r="R114" s="119"/>
      <c r="S114" s="119"/>
      <c r="T114" s="95">
        <f>SUM(Q114:S114)</f>
        <v>0</v>
      </c>
      <c r="V114" s="114">
        <f>IF(P114=0,0,IF($D114=P114,0,1))</f>
        <v>0</v>
      </c>
      <c r="W114" s="114">
        <f>IF(T114=0,0,IF($D114=T114,0,1))</f>
        <v>0</v>
      </c>
    </row>
    <row r="115" spans="3:23" x14ac:dyDescent="0.35">
      <c r="C115" t="str">
        <f>IF('Tab 0 General Information'!$D$69="","Timeframe Date not entered","Followup Timeframe 1 - "&amp;MONTH('Tab 0 General Information'!$D$69)&amp;"/"&amp;YEAR('Tab 0 General Information'!$D$69)&amp;" - "&amp;MONTH('Tab 0 General Information'!$E$69)&amp;"/"&amp;YEAR('Tab 0 General Information'!$E$69)&amp;" Denominator")</f>
        <v>Timeframe Date not entered</v>
      </c>
      <c r="D115" s="119"/>
      <c r="E115" s="120"/>
      <c r="F115" s="119"/>
      <c r="G115" s="109">
        <f>D115-E115</f>
        <v>0</v>
      </c>
      <c r="H115" s="119"/>
      <c r="I115" s="119"/>
      <c r="J115" s="119"/>
      <c r="K115" s="119"/>
      <c r="L115" s="119"/>
      <c r="M115" s="119"/>
      <c r="N115" s="119"/>
      <c r="O115" s="119"/>
      <c r="P115" s="95">
        <f>SUM(H115:O115)</f>
        <v>0</v>
      </c>
      <c r="Q115" s="119"/>
      <c r="R115" s="119"/>
      <c r="S115" s="119"/>
      <c r="T115" s="95">
        <f>SUM(Q115:S115)</f>
        <v>0</v>
      </c>
      <c r="V115" s="114">
        <f>IF(P115=0,0,IF($D115=P115,0,1))</f>
        <v>0</v>
      </c>
      <c r="W115" s="114">
        <f>IF(T115=0,0,IF($D115=T115,0,1))</f>
        <v>0</v>
      </c>
    </row>
    <row r="116" spans="3:23" x14ac:dyDescent="0.35">
      <c r="C116" t="s">
        <v>7</v>
      </c>
      <c r="D116" s="95">
        <f>IF(D115&lt;&gt;"",D114/D115,0)</f>
        <v>0</v>
      </c>
      <c r="E116" s="102">
        <f>IF(E115&lt;&gt;"",E114/E115,0)</f>
        <v>0</v>
      </c>
      <c r="F116" s="95">
        <f>IF(F115&lt;&gt;"",F114/F115,0)</f>
        <v>0</v>
      </c>
      <c r="G116" s="108">
        <f>IF(G115&lt;&gt;0,G114/G115,0)</f>
        <v>0</v>
      </c>
      <c r="H116" s="95">
        <f>IF(OR(H115="",H115=0),0,H114/H115)</f>
        <v>0</v>
      </c>
      <c r="I116" s="95">
        <f t="shared" ref="I116:T116" si="240">IF(OR(I115="",I115=0),0,I114/I115)</f>
        <v>0</v>
      </c>
      <c r="J116" s="95">
        <f t="shared" si="240"/>
        <v>0</v>
      </c>
      <c r="K116" s="95">
        <f t="shared" si="240"/>
        <v>0</v>
      </c>
      <c r="L116" s="95">
        <f t="shared" si="240"/>
        <v>0</v>
      </c>
      <c r="M116" s="95">
        <f t="shared" si="240"/>
        <v>0</v>
      </c>
      <c r="N116" s="95">
        <f t="shared" si="240"/>
        <v>0</v>
      </c>
      <c r="O116" s="95">
        <f t="shared" si="240"/>
        <v>0</v>
      </c>
      <c r="P116" s="95">
        <f t="shared" si="240"/>
        <v>0</v>
      </c>
      <c r="Q116" s="95">
        <f t="shared" si="240"/>
        <v>0</v>
      </c>
      <c r="R116" s="95">
        <f t="shared" si="240"/>
        <v>0</v>
      </c>
      <c r="S116" s="95">
        <f t="shared" si="240"/>
        <v>0</v>
      </c>
      <c r="T116" s="98">
        <f t="shared" si="240"/>
        <v>0</v>
      </c>
      <c r="V116" s="114">
        <f>IF(P115=0,0,IF(P116&gt;1,1,0))</f>
        <v>0</v>
      </c>
      <c r="W116" s="114">
        <f>IF(T116=0,0,IF(T116&gt;1,1,0))</f>
        <v>0</v>
      </c>
    </row>
    <row r="117" spans="3:23" x14ac:dyDescent="0.35">
      <c r="C117" t="str">
        <f>IF('Tab 0 General Information'!$D$70="","Timeframe Date not entered","Followup Timeframe 1 - "&amp;MONTH('Tab 0 General Information'!$D$70)&amp;"/"&amp;YEAR('Tab 0 General Information'!$D$70)&amp;" - "&amp;MONTH('Tab 0 General Information'!$E$70)&amp;"/"&amp;YEAR('Tab 0 General Information'!$E$70)&amp;" Numerator")</f>
        <v>Timeframe Date not entered</v>
      </c>
      <c r="D117" s="119"/>
      <c r="E117" s="119"/>
      <c r="F117" s="119"/>
      <c r="G117" s="109">
        <f>D117-E117</f>
        <v>0</v>
      </c>
      <c r="H117" s="120"/>
      <c r="I117" s="119"/>
      <c r="J117" s="119"/>
      <c r="K117" s="119"/>
      <c r="L117" s="119"/>
      <c r="M117" s="119"/>
      <c r="N117" s="119"/>
      <c r="O117" s="119"/>
      <c r="P117" s="95">
        <f>SUM(H117:O117)</f>
        <v>0</v>
      </c>
      <c r="Q117" s="120"/>
      <c r="R117" s="119"/>
      <c r="S117" s="123"/>
      <c r="T117" s="95">
        <f>SUM(Q117:S117)</f>
        <v>0</v>
      </c>
      <c r="V117" s="114">
        <f>IF(P117=0,0,IF($D117=P117,0,1))</f>
        <v>0</v>
      </c>
      <c r="W117" s="114">
        <f>IF(T117=0,0,IF($D117=T117,0,1))</f>
        <v>0</v>
      </c>
    </row>
    <row r="118" spans="3:23" x14ac:dyDescent="0.35">
      <c r="C118" t="str">
        <f>IF('Tab 0 General Information'!$D$70="","Timeframe Date not entered","Followup Timeframe 1 - "&amp;MONTH('Tab 0 General Information'!$D$70)&amp;"/"&amp;YEAR('Tab 0 General Information'!$D$70)&amp;" - "&amp;MONTH('Tab 0 General Information'!$E$70)&amp;"/"&amp;YEAR('Tab 0 General Information'!$E$70)&amp;" Denominator")</f>
        <v>Timeframe Date not entered</v>
      </c>
      <c r="D118" s="119"/>
      <c r="E118" s="119"/>
      <c r="F118" s="119"/>
      <c r="G118" s="109">
        <f>D118-E118</f>
        <v>0</v>
      </c>
      <c r="H118" s="120"/>
      <c r="I118" s="119"/>
      <c r="J118" s="119"/>
      <c r="K118" s="119"/>
      <c r="L118" s="119"/>
      <c r="M118" s="119"/>
      <c r="N118" s="119"/>
      <c r="O118" s="119"/>
      <c r="P118" s="95">
        <f>SUM(H118:O118)</f>
        <v>0</v>
      </c>
      <c r="Q118" s="120"/>
      <c r="R118" s="119"/>
      <c r="S118" s="123"/>
      <c r="T118" s="95">
        <f>SUM(Q118:S118)</f>
        <v>0</v>
      </c>
      <c r="V118" s="114">
        <f>IF(P118=0,0,IF($D118=P118,0,1))</f>
        <v>0</v>
      </c>
      <c r="W118" s="114">
        <f>IF(T118=0,0,IF($D118=T118,0,1))</f>
        <v>0</v>
      </c>
    </row>
    <row r="119" spans="3:23" x14ac:dyDescent="0.35">
      <c r="C119" t="s">
        <v>7</v>
      </c>
      <c r="D119" s="95">
        <f>IF(D118&lt;&gt;"",D117/D118,0)</f>
        <v>0</v>
      </c>
      <c r="E119" s="102">
        <f>IF(E118&lt;&gt;"",E117/E118,0)</f>
        <v>0</v>
      </c>
      <c r="F119" s="95">
        <f>IF(F118&lt;&gt;"",F117/F118,0)</f>
        <v>0</v>
      </c>
      <c r="G119" s="108">
        <f>IF(G118&lt;&gt;0,G117/G118,0)</f>
        <v>0</v>
      </c>
      <c r="H119" s="95">
        <f>IF(OR(H118="",H118=0),0,H117/H118)</f>
        <v>0</v>
      </c>
      <c r="I119" s="95">
        <f t="shared" ref="I119:T119" si="241">IF(OR(I118="",I118=0),0,I117/I118)</f>
        <v>0</v>
      </c>
      <c r="J119" s="95">
        <f t="shared" si="241"/>
        <v>0</v>
      </c>
      <c r="K119" s="95">
        <f t="shared" si="241"/>
        <v>0</v>
      </c>
      <c r="L119" s="95">
        <f t="shared" si="241"/>
        <v>0</v>
      </c>
      <c r="M119" s="95">
        <f t="shared" si="241"/>
        <v>0</v>
      </c>
      <c r="N119" s="95">
        <f t="shared" si="241"/>
        <v>0</v>
      </c>
      <c r="O119" s="95">
        <f t="shared" si="241"/>
        <v>0</v>
      </c>
      <c r="P119" s="95">
        <f t="shared" si="241"/>
        <v>0</v>
      </c>
      <c r="Q119" s="95">
        <f t="shared" si="241"/>
        <v>0</v>
      </c>
      <c r="R119" s="95">
        <f t="shared" si="241"/>
        <v>0</v>
      </c>
      <c r="S119" s="95">
        <f t="shared" si="241"/>
        <v>0</v>
      </c>
      <c r="T119" s="95">
        <f t="shared" si="241"/>
        <v>0</v>
      </c>
      <c r="V119" s="114">
        <f>IF(P118=0,0,IF(P119&gt;1,1,0))</f>
        <v>0</v>
      </c>
      <c r="W119" s="114">
        <f>IF(T119=0,0,IF(T119&gt;1,1,0))</f>
        <v>0</v>
      </c>
    </row>
    <row r="120" spans="3:23" x14ac:dyDescent="0.35">
      <c r="C120" t="s">
        <v>157</v>
      </c>
      <c r="D120" s="95" t="str">
        <f>IFERROR(D119/D110, "0")</f>
        <v>0</v>
      </c>
      <c r="E120" s="192" t="s">
        <v>188</v>
      </c>
      <c r="F120" s="192"/>
      <c r="G120" s="170"/>
    </row>
  </sheetData>
  <sheetProtection algorithmName="SHA-512" hashValue="5v72V9hEJsHZyS4evNxXllSzu4ch54WM4Hqg5apEPmRi4UZhmd3Y6nWWbF2SL7qL/8s3kMqHAxSKZeJLD8pKtA==" saltValue="NHe3L5tD9WYU8wjvBoLOuw==" spinCount="100000" sheet="1" selectLockedCells="1"/>
  <protectedRanges>
    <protectedRange algorithmName="SHA-512" hashValue="98l28RGSnajbjv/DM9EfmbHbWEtrOmzLDGgD2YI93eYCphAwoY1ANwfbT+LMY1l1yAaj1I855g/l4pOXTszP1A==" saltValue="esIIHKVUoq4W5erqdfjm9g==" spinCount="100000" sqref="D5:G5 F12:G13 F9:G10 G15 D18:G18 D22:G23 G25:G26 E31:G33 D35:G36 G38:G39 E45:G45 D49:G50 G52:G53 D59:G60 D62:G63 G65:G66 D71:G73 D75:G76 G78:G79 D84:G86 D88:G89 G91:G92 D97:G99 D101:G102 G104:G105 G28 G42 G55 G68 G81 G94 G107 G120 F6:G7 F19:G20 F46:G47 E58:G58" name="Range1"/>
    <protectedRange algorithmName="SHA-512" hashValue="98l28RGSnajbjv/DM9EfmbHbWEtrOmzLDGgD2YI93eYCphAwoY1ANwfbT+LMY1l1yAaj1I855g/l4pOXTszP1A==" saltValue="esIIHKVUoq4W5erqdfjm9g==" spinCount="100000" sqref="D6:E7" name="Range1_1"/>
    <protectedRange algorithmName="SHA-512" hashValue="98l28RGSnajbjv/DM9EfmbHbWEtrOmzLDGgD2YI93eYCphAwoY1ANwfbT+LMY1l1yAaj1I855g/l4pOXTszP1A==" saltValue="esIIHKVUoq4W5erqdfjm9g==" spinCount="100000" sqref="D9:E10" name="Range1_2"/>
    <protectedRange algorithmName="SHA-512" hashValue="98l28RGSnajbjv/DM9EfmbHbWEtrOmzLDGgD2YI93eYCphAwoY1ANwfbT+LMY1l1yAaj1I855g/l4pOXTszP1A==" saltValue="esIIHKVUoq4W5erqdfjm9g==" spinCount="100000" sqref="D12:E13" name="Range1_3"/>
    <protectedRange algorithmName="SHA-512" hashValue="98l28RGSnajbjv/DM9EfmbHbWEtrOmzLDGgD2YI93eYCphAwoY1ANwfbT+LMY1l1yAaj1I855g/l4pOXTszP1A==" saltValue="esIIHKVUoq4W5erqdfjm9g==" spinCount="100000" sqref="H12:O13" name="Range1_4"/>
    <protectedRange algorithmName="SHA-512" hashValue="haPDk9WiOHURvqbWLmZzNsmKcrbTSYQbZR0A+/AEvLrp31aN0CyggAm7uiNeiZgZ+5bZtD+9NUsVqcUxA7KTPA==" saltValue="knPf2SwqN617zHLHzCBHDQ==" spinCount="100000" sqref="H12:O13" name="Range2_1"/>
    <protectedRange algorithmName="SHA-512" hashValue="98l28RGSnajbjv/DM9EfmbHbWEtrOmzLDGgD2YI93eYCphAwoY1ANwfbT+LMY1l1yAaj1I855g/l4pOXTszP1A==" saltValue="esIIHKVUoq4W5erqdfjm9g==" spinCount="100000" sqref="Q12:S13" name="Range1_5"/>
    <protectedRange algorithmName="SHA-512" hashValue="wMW/yPTfw02jBVDxwuftbFvWbRlSOjbGX8X+QcNGMQW3PBpf1iozht6C6Yhh7AHNV+d7nE3n11S3JysBKV/+qQ==" saltValue="6ZGDt70tQVlwMc0p281aDg==" spinCount="100000" sqref="Q12:S13" name="Range3_1"/>
    <protectedRange algorithmName="SHA-512" hashValue="98l28RGSnajbjv/DM9EfmbHbWEtrOmzLDGgD2YI93eYCphAwoY1ANwfbT+LMY1l1yAaj1I855g/l4pOXTszP1A==" saltValue="esIIHKVUoq4W5erqdfjm9g==" spinCount="100000" sqref="D19:E20" name="Range1_6"/>
    <protectedRange algorithmName="SHA-512" hashValue="98l28RGSnajbjv/DM9EfmbHbWEtrOmzLDGgD2YI93eYCphAwoY1ANwfbT+LMY1l1yAaj1I855g/l4pOXTszP1A==" saltValue="esIIHKVUoq4W5erqdfjm9g==" spinCount="100000" sqref="D25:F26" name="Range1_7"/>
    <protectedRange algorithmName="SHA-512" hashValue="98l28RGSnajbjv/DM9EfmbHbWEtrOmzLDGgD2YI93eYCphAwoY1ANwfbT+LMY1l1yAaj1I855g/l4pOXTszP1A==" saltValue="esIIHKVUoq4W5erqdfjm9g==" spinCount="100000" sqref="D31:D33" name="Range1_10"/>
    <protectedRange algorithmName="SHA-512" hashValue="98l28RGSnajbjv/DM9EfmbHbWEtrOmzLDGgD2YI93eYCphAwoY1ANwfbT+LMY1l1yAaj1I855g/l4pOXTszP1A==" saltValue="esIIHKVUoq4W5erqdfjm9g==" spinCount="100000" sqref="D38:F39" name="Range1_11"/>
    <protectedRange algorithmName="SHA-512" hashValue="98l28RGSnajbjv/DM9EfmbHbWEtrOmzLDGgD2YI93eYCphAwoY1ANwfbT+LMY1l1yAaj1I855g/l4pOXTszP1A==" saltValue="esIIHKVUoq4W5erqdfjm9g==" spinCount="100000" sqref="D45:D47" name="Range1_12"/>
    <protectedRange algorithmName="SHA-512" hashValue="98l28RGSnajbjv/DM9EfmbHbWEtrOmzLDGgD2YI93eYCphAwoY1ANwfbT+LMY1l1yAaj1I855g/l4pOXTszP1A==" saltValue="esIIHKVUoq4W5erqdfjm9g==" spinCount="100000" sqref="E46:E47" name="Range1_13"/>
    <protectedRange algorithmName="SHA-512" hashValue="98l28RGSnajbjv/DM9EfmbHbWEtrOmzLDGgD2YI93eYCphAwoY1ANwfbT+LMY1l1yAaj1I855g/l4pOXTszP1A==" saltValue="esIIHKVUoq4W5erqdfjm9g==" spinCount="100000" sqref="D52:F53" name="Range1_14"/>
    <protectedRange algorithmName="SHA-512" hashValue="98l28RGSnajbjv/DM9EfmbHbWEtrOmzLDGgD2YI93eYCphAwoY1ANwfbT+LMY1l1yAaj1I855g/l4pOXTszP1A==" saltValue="esIIHKVUoq4W5erqdfjm9g==" spinCount="100000" sqref="D58" name="Range1_15"/>
    <protectedRange algorithmName="SHA-512" hashValue="98l28RGSnajbjv/DM9EfmbHbWEtrOmzLDGgD2YI93eYCphAwoY1ANwfbT+LMY1l1yAaj1I855g/l4pOXTszP1A==" saltValue="esIIHKVUoq4W5erqdfjm9g==" spinCount="100000" sqref="D65:F66" name="Range1_16"/>
    <protectedRange algorithmName="SHA-512" hashValue="98l28RGSnajbjv/DM9EfmbHbWEtrOmzLDGgD2YI93eYCphAwoY1ANwfbT+LMY1l1yAaj1I855g/l4pOXTszP1A==" saltValue="esIIHKVUoq4W5erqdfjm9g==" spinCount="100000" sqref="D78:F79" name="Range1_17"/>
    <protectedRange algorithmName="SHA-512" hashValue="98l28RGSnajbjv/DM9EfmbHbWEtrOmzLDGgD2YI93eYCphAwoY1ANwfbT+LMY1l1yAaj1I855g/l4pOXTszP1A==" saltValue="esIIHKVUoq4W5erqdfjm9g==" spinCount="100000" sqref="D91:F92" name="Range1_18"/>
    <protectedRange algorithmName="SHA-512" hashValue="98l28RGSnajbjv/DM9EfmbHbWEtrOmzLDGgD2YI93eYCphAwoY1ANwfbT+LMY1l1yAaj1I855g/l4pOXTszP1A==" saltValue="esIIHKVUoq4W5erqdfjm9g==" spinCount="100000" sqref="D104:F105 D117:F118" name="Range1_19"/>
  </protectedRanges>
  <mergeCells count="12">
    <mergeCell ref="H1:O1"/>
    <mergeCell ref="Q1:T1"/>
    <mergeCell ref="E1:G1"/>
    <mergeCell ref="E15:F15"/>
    <mergeCell ref="E28:F28"/>
    <mergeCell ref="E94:F94"/>
    <mergeCell ref="E107:F107"/>
    <mergeCell ref="E120:F120"/>
    <mergeCell ref="E42:F42"/>
    <mergeCell ref="E55:F55"/>
    <mergeCell ref="E68:F68"/>
    <mergeCell ref="E81:F81"/>
  </mergeCells>
  <conditionalFormatting sqref="P1:P7 P9:P10 P12:P13 P16:P20 P22:P23 P25:P26 P29:P33 P35:P36 P38:P39 P41:P47 P49:P50 P52:P53 P56:P60 P62:P63 P65:P66 P69:P73 P75:P76 P78:P79 P82:P86 P88:P89 P91:P92 P95:P99 P101:P102 P104:P105 P107:P1048576">
    <cfRule type="expression" dxfId="61" priority="2">
      <formula>V1</formula>
    </cfRule>
  </conditionalFormatting>
  <conditionalFormatting sqref="T1:T13 T16:T26 T29:T33 T35:T36 T38:T39 T41:T47 T49:T50 T52:T53 T56:T60 T62:T63 T65:T66 T69:T73 T75:T76 T78:T79 T82:T86 T88:T89 T91:T92 T95:T99 T101:T102 T104:T105 T107:T112 T114:T115 T117:T1048576">
    <cfRule type="expression" dxfId="60" priority="4">
      <formula>W1</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D71D583-D00C-489E-905D-39870C05FE0A}">
          <x14:formula1>
            <xm:f>'Reference Information (Locked)'!$A$5:$A$8</xm:f>
          </x14:formula1>
          <xm:sqref>D70 D83 D96 D109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9EDD1-168B-40E3-B944-C037C365BD50}">
  <dimension ref="A1:H26"/>
  <sheetViews>
    <sheetView topLeftCell="A3" zoomScale="107" workbookViewId="0">
      <selection activeCell="D3" sqref="D3"/>
    </sheetView>
  </sheetViews>
  <sheetFormatPr defaultRowHeight="14.5" x14ac:dyDescent="0.35"/>
  <cols>
    <col min="1" max="1" width="13.54296875" customWidth="1"/>
    <col min="2" max="2" width="13.6328125" customWidth="1"/>
    <col min="3" max="3" width="11.81640625" customWidth="1"/>
    <col min="4" max="4" width="15.81640625" bestFit="1" customWidth="1"/>
    <col min="6" max="6" width="19.81640625" customWidth="1"/>
  </cols>
  <sheetData>
    <row r="1" spans="1:6" x14ac:dyDescent="0.35">
      <c r="A1" s="183" t="s">
        <v>25</v>
      </c>
      <c r="B1" s="185" t="s">
        <v>26</v>
      </c>
      <c r="C1" s="174" t="s">
        <v>27</v>
      </c>
      <c r="D1" s="174" t="s">
        <v>28</v>
      </c>
      <c r="E1" s="174" t="s">
        <v>29</v>
      </c>
    </row>
    <row r="2" spans="1:6" ht="15" thickBot="1" x14ac:dyDescent="0.4">
      <c r="A2" s="184"/>
      <c r="B2" s="186"/>
      <c r="C2" s="175"/>
      <c r="D2" s="175"/>
      <c r="E2" s="175"/>
    </row>
    <row r="3" spans="1:6" ht="39.5" thickBot="1" x14ac:dyDescent="0.4">
      <c r="A3" s="85" t="s">
        <v>30</v>
      </c>
      <c r="B3" s="11">
        <v>1</v>
      </c>
      <c r="C3" s="12" t="s">
        <v>31</v>
      </c>
      <c r="D3" s="133"/>
      <c r="E3" s="84">
        <f>IFERROR((D3/$D$14),0)</f>
        <v>0</v>
      </c>
    </row>
    <row r="4" spans="1:6" ht="52" x14ac:dyDescent="0.35">
      <c r="A4" s="176" t="s">
        <v>32</v>
      </c>
      <c r="B4" s="13" t="s">
        <v>33</v>
      </c>
      <c r="C4" s="14" t="s">
        <v>34</v>
      </c>
      <c r="D4" s="134"/>
      <c r="E4" s="84">
        <f t="shared" ref="E4:E13" si="0">IFERROR((D4/$D$14),0)</f>
        <v>0</v>
      </c>
    </row>
    <row r="5" spans="1:6" ht="26.5" thickBot="1" x14ac:dyDescent="0.4">
      <c r="A5" s="177"/>
      <c r="B5" s="15" t="s">
        <v>35</v>
      </c>
      <c r="C5" s="16" t="s">
        <v>36</v>
      </c>
      <c r="D5" s="134"/>
      <c r="E5" s="84">
        <f t="shared" si="0"/>
        <v>0</v>
      </c>
    </row>
    <row r="6" spans="1:6" ht="26.5" thickBot="1" x14ac:dyDescent="0.4">
      <c r="A6" s="177"/>
      <c r="B6" s="13" t="s">
        <v>37</v>
      </c>
      <c r="C6" s="17" t="s">
        <v>38</v>
      </c>
      <c r="D6" s="133"/>
      <c r="E6" s="84">
        <f t="shared" si="0"/>
        <v>0</v>
      </c>
    </row>
    <row r="7" spans="1:6" ht="39" x14ac:dyDescent="0.35">
      <c r="A7" s="178" t="s">
        <v>39</v>
      </c>
      <c r="B7" s="18" t="s">
        <v>40</v>
      </c>
      <c r="C7" s="17" t="s">
        <v>41</v>
      </c>
      <c r="D7" s="134"/>
      <c r="E7" s="84">
        <f t="shared" si="0"/>
        <v>0</v>
      </c>
    </row>
    <row r="8" spans="1:6" ht="65" x14ac:dyDescent="0.35">
      <c r="A8" s="179"/>
      <c r="B8" s="19" t="s">
        <v>42</v>
      </c>
      <c r="C8" s="20" t="s">
        <v>43</v>
      </c>
      <c r="D8" s="134"/>
      <c r="E8" s="84">
        <f t="shared" si="0"/>
        <v>0</v>
      </c>
    </row>
    <row r="9" spans="1:6" ht="52.5" thickBot="1" x14ac:dyDescent="0.4">
      <c r="A9" s="180"/>
      <c r="B9" s="21" t="s">
        <v>44</v>
      </c>
      <c r="C9" s="16" t="s">
        <v>45</v>
      </c>
      <c r="D9" s="134"/>
      <c r="E9" s="84">
        <f t="shared" si="0"/>
        <v>0</v>
      </c>
    </row>
    <row r="10" spans="1:6" ht="65" x14ac:dyDescent="0.35">
      <c r="A10" s="178" t="s">
        <v>46</v>
      </c>
      <c r="B10" s="18" t="s">
        <v>47</v>
      </c>
      <c r="C10" s="17" t="s">
        <v>48</v>
      </c>
      <c r="D10" s="134"/>
      <c r="E10" s="84">
        <f t="shared" si="0"/>
        <v>0</v>
      </c>
    </row>
    <row r="11" spans="1:6" ht="52" x14ac:dyDescent="0.35">
      <c r="A11" s="179"/>
      <c r="B11" s="19" t="s">
        <v>49</v>
      </c>
      <c r="C11" s="20" t="s">
        <v>50</v>
      </c>
      <c r="D11" s="133"/>
      <c r="E11" s="84">
        <f t="shared" si="0"/>
        <v>0</v>
      </c>
    </row>
    <row r="12" spans="1:6" ht="52" x14ac:dyDescent="0.35">
      <c r="A12" s="179"/>
      <c r="B12" s="22" t="s">
        <v>51</v>
      </c>
      <c r="C12" s="23" t="s">
        <v>52</v>
      </c>
      <c r="D12" s="133"/>
      <c r="E12" s="84">
        <f t="shared" si="0"/>
        <v>0</v>
      </c>
    </row>
    <row r="13" spans="1:6" ht="52.5" thickBot="1" x14ac:dyDescent="0.4">
      <c r="A13" s="180"/>
      <c r="B13" s="21" t="s">
        <v>53</v>
      </c>
      <c r="C13" s="16" t="s">
        <v>54</v>
      </c>
      <c r="D13" s="134" t="s">
        <v>8</v>
      </c>
      <c r="E13" s="84">
        <f t="shared" si="0"/>
        <v>0</v>
      </c>
    </row>
    <row r="14" spans="1:6" ht="15" thickBot="1" x14ac:dyDescent="0.4">
      <c r="A14" s="181" t="s">
        <v>55</v>
      </c>
      <c r="B14" s="182"/>
      <c r="C14" s="182"/>
      <c r="D14" s="132">
        <f>SUM(D3:D13)</f>
        <v>0</v>
      </c>
      <c r="E14" s="84">
        <f>IFERROR(SUM(E3:E13),0)</f>
        <v>0</v>
      </c>
    </row>
    <row r="16" spans="1:6" x14ac:dyDescent="0.35">
      <c r="A16" s="171"/>
      <c r="B16" s="171"/>
      <c r="C16" s="171"/>
      <c r="D16" s="135" t="s">
        <v>189</v>
      </c>
      <c r="E16" s="135" t="s">
        <v>190</v>
      </c>
      <c r="F16" s="135"/>
    </row>
    <row r="17" spans="1:8" x14ac:dyDescent="0.35">
      <c r="A17" s="135" t="s">
        <v>191</v>
      </c>
      <c r="B17" s="135"/>
      <c r="C17" s="135"/>
      <c r="D17" s="136" t="e">
        <f>Summary!D1155</f>
        <v>#N/A</v>
      </c>
      <c r="E17" s="137" t="e">
        <f>Summary!E1155</f>
        <v>#N/A</v>
      </c>
      <c r="F17" s="135" t="e">
        <f>IF(OR(E17&gt;0.1,E17&lt;-0.1),"Re-checkdata","Passesvalidation")</f>
        <v>#N/A</v>
      </c>
    </row>
    <row r="19" spans="1:8" ht="14.5" customHeight="1" x14ac:dyDescent="0.35">
      <c r="A19" s="172" t="s">
        <v>198</v>
      </c>
      <c r="B19" s="172"/>
      <c r="C19" s="172"/>
      <c r="D19" s="172"/>
      <c r="E19" s="173"/>
      <c r="F19" s="173"/>
      <c r="G19" s="173"/>
      <c r="H19" s="173"/>
    </row>
    <row r="20" spans="1:8" x14ac:dyDescent="0.35">
      <c r="A20" s="172"/>
      <c r="B20" s="172"/>
      <c r="C20" s="172"/>
      <c r="D20" s="172"/>
      <c r="E20" s="173"/>
      <c r="F20" s="173"/>
      <c r="G20" s="173"/>
      <c r="H20" s="173"/>
    </row>
    <row r="21" spans="1:8" x14ac:dyDescent="0.35">
      <c r="A21" s="172"/>
      <c r="B21" s="172"/>
      <c r="C21" s="172"/>
      <c r="D21" s="172"/>
      <c r="E21" s="173"/>
      <c r="F21" s="173"/>
      <c r="G21" s="173"/>
      <c r="H21" s="173"/>
    </row>
    <row r="22" spans="1:8" x14ac:dyDescent="0.35">
      <c r="A22" s="172"/>
      <c r="B22" s="172"/>
      <c r="C22" s="172"/>
      <c r="D22" s="172"/>
      <c r="E22" s="173"/>
      <c r="F22" s="173"/>
      <c r="G22" s="173"/>
      <c r="H22" s="173"/>
    </row>
    <row r="23" spans="1:8" x14ac:dyDescent="0.35">
      <c r="A23" s="172"/>
      <c r="B23" s="172"/>
      <c r="C23" s="172"/>
      <c r="D23" s="172"/>
      <c r="E23" s="173"/>
      <c r="F23" s="173"/>
      <c r="G23" s="173"/>
      <c r="H23" s="173"/>
    </row>
    <row r="24" spans="1:8" x14ac:dyDescent="0.35">
      <c r="A24" s="172"/>
      <c r="B24" s="172"/>
      <c r="C24" s="172"/>
      <c r="D24" s="172"/>
      <c r="E24" s="173"/>
      <c r="F24" s="173"/>
      <c r="G24" s="173"/>
      <c r="H24" s="173"/>
    </row>
    <row r="25" spans="1:8" x14ac:dyDescent="0.35">
      <c r="A25" s="172"/>
      <c r="B25" s="172"/>
      <c r="C25" s="172"/>
      <c r="D25" s="172"/>
      <c r="E25" s="173"/>
      <c r="F25" s="173"/>
      <c r="G25" s="173"/>
      <c r="H25" s="173"/>
    </row>
    <row r="26" spans="1:8" x14ac:dyDescent="0.35">
      <c r="A26" s="172"/>
      <c r="B26" s="172"/>
      <c r="C26" s="172"/>
      <c r="D26" s="172"/>
      <c r="E26" s="173"/>
      <c r="F26" s="173"/>
      <c r="G26" s="173"/>
      <c r="H26" s="173"/>
    </row>
  </sheetData>
  <sheetProtection algorithmName="SHA-512" hashValue="cY/3bwql+GxfqpRNanBWlHhpFExry7o+uJeXoYh4qisJCUSO3wVhmnOOJAi+hYfdNjnpyZW+JugK+gukVo9RuA==" saltValue="pu7CjAPTRravxtEiiHXjyg==" spinCount="100000" sheet="1" selectLockedCells="1"/>
  <protectedRanges>
    <protectedRange algorithmName="SHA-512" hashValue="y/5pZbRmYpu1rtnKwIygcbC+aNX5PRmoW6fs1ucBZ/EfLHUFXFMzx4f1kw2ZRkCbAfSW2Up4lJVu/lrycS9A5w==" saltValue="dus9im3vVerbw58VQzjl9Q==" spinCount="100000" sqref="D3:D13" name="Paymen_1"/>
  </protectedRanges>
  <mergeCells count="12">
    <mergeCell ref="A16:C16"/>
    <mergeCell ref="A19:D26"/>
    <mergeCell ref="E19:H26"/>
    <mergeCell ref="E1:E2"/>
    <mergeCell ref="A4:A6"/>
    <mergeCell ref="A7:A9"/>
    <mergeCell ref="A10:A13"/>
    <mergeCell ref="A14:C14"/>
    <mergeCell ref="A1:A2"/>
    <mergeCell ref="B1:B2"/>
    <mergeCell ref="C1:C2"/>
    <mergeCell ref="D1:D2"/>
  </mergeCells>
  <pageMargins left="0.7" right="0.7" top="0.75" bottom="0.75" header="0.3" footer="0.3"/>
  <pageSetup paperSize="0" orientation="portrait" horizontalDpi="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BA43-801D-420F-958D-A4D7EEECE1A4}">
  <dimension ref="A1:T19"/>
  <sheetViews>
    <sheetView tabSelected="1" topLeftCell="B3" zoomScale="90" zoomScaleNormal="90" workbookViewId="0">
      <selection activeCell="D7" sqref="D7"/>
    </sheetView>
  </sheetViews>
  <sheetFormatPr defaultRowHeight="14.5" x14ac:dyDescent="0.35"/>
  <cols>
    <col min="1" max="1" width="36.6328125" bestFit="1" customWidth="1"/>
    <col min="2" max="2" width="44.1796875" customWidth="1"/>
    <col min="3" max="3" width="32.1796875" customWidth="1"/>
    <col min="4" max="4" width="13.6328125" customWidth="1"/>
    <col min="5" max="5" width="30.26953125" customWidth="1"/>
    <col min="6" max="6" width="13.26953125" customWidth="1"/>
    <col min="7" max="7" width="22.81640625" customWidth="1"/>
    <col min="8" max="8" width="16.08984375" customWidth="1"/>
  </cols>
  <sheetData>
    <row r="1" spans="1:20" ht="14.5" customHeight="1" x14ac:dyDescent="0.35">
      <c r="A1" s="199" t="s">
        <v>56</v>
      </c>
      <c r="B1" s="199"/>
      <c r="C1" s="199"/>
      <c r="D1" s="199"/>
      <c r="E1" s="199"/>
      <c r="F1" s="199"/>
      <c r="G1" s="199"/>
      <c r="H1" s="199"/>
    </row>
    <row r="2" spans="1:20" ht="56.5" customHeight="1" x14ac:dyDescent="0.35">
      <c r="A2" s="199"/>
      <c r="B2" s="199"/>
      <c r="C2" s="199"/>
      <c r="D2" s="199"/>
      <c r="E2" s="199"/>
      <c r="F2" s="199"/>
      <c r="G2" s="199"/>
      <c r="H2" s="199"/>
    </row>
    <row r="6" spans="1:20" ht="40.5" customHeight="1" x14ac:dyDescent="0.35">
      <c r="A6" s="199" t="s">
        <v>183</v>
      </c>
      <c r="B6" s="199"/>
      <c r="C6" s="25"/>
      <c r="D6" s="25" t="s">
        <v>57</v>
      </c>
      <c r="E6" s="24" t="s">
        <v>58</v>
      </c>
    </row>
    <row r="7" spans="1:20" x14ac:dyDescent="0.35">
      <c r="A7" s="199"/>
      <c r="B7" s="199"/>
      <c r="C7" s="24" t="s">
        <v>59</v>
      </c>
      <c r="D7" s="119"/>
      <c r="E7" s="89">
        <f>IFERROR((D7/$D$12),0)</f>
        <v>0</v>
      </c>
    </row>
    <row r="8" spans="1:20" ht="29.15" customHeight="1" x14ac:dyDescent="0.35">
      <c r="A8" s="199"/>
      <c r="B8" s="199"/>
      <c r="C8" s="24" t="s">
        <v>60</v>
      </c>
      <c r="D8" s="119"/>
      <c r="E8" s="89">
        <f t="shared" ref="E8:E10" si="0">IFERROR((D8/$D$12),0)</f>
        <v>0</v>
      </c>
    </row>
    <row r="9" spans="1:20" ht="58" x14ac:dyDescent="0.35">
      <c r="A9" s="199"/>
      <c r="B9" s="199"/>
      <c r="C9" s="26" t="s">
        <v>61</v>
      </c>
      <c r="D9" s="119"/>
      <c r="E9" s="89">
        <f t="shared" si="0"/>
        <v>0</v>
      </c>
    </row>
    <row r="10" spans="1:20" ht="29" x14ac:dyDescent="0.35">
      <c r="A10" s="199"/>
      <c r="B10" s="199"/>
      <c r="C10" s="26" t="s">
        <v>62</v>
      </c>
      <c r="D10" s="119"/>
      <c r="E10" s="89">
        <f t="shared" si="0"/>
        <v>0</v>
      </c>
    </row>
    <row r="11" spans="1:20" ht="43.5" customHeight="1" x14ac:dyDescent="0.35">
      <c r="A11" s="199"/>
      <c r="B11" s="199"/>
      <c r="C11" s="26" t="s">
        <v>63</v>
      </c>
      <c r="D11" s="95">
        <f>SUM(D7:D9)</f>
        <v>0</v>
      </c>
      <c r="E11" s="89">
        <f>IFERROR((D11/$D$12),0)</f>
        <v>0</v>
      </c>
      <c r="F11" s="138" t="s">
        <v>196</v>
      </c>
      <c r="G11" s="26" t="s">
        <v>197</v>
      </c>
      <c r="H11" s="24" t="s">
        <v>192</v>
      </c>
      <c r="J11" s="172" t="s">
        <v>200</v>
      </c>
      <c r="K11" s="172"/>
      <c r="L11" s="172"/>
      <c r="M11" s="172"/>
      <c r="N11" s="173"/>
      <c r="O11" s="173"/>
      <c r="P11" s="173"/>
      <c r="Q11" s="173"/>
      <c r="R11" s="173"/>
      <c r="S11" s="173"/>
      <c r="T11" s="173"/>
    </row>
    <row r="12" spans="1:20" x14ac:dyDescent="0.35">
      <c r="A12" s="199"/>
      <c r="B12" s="199"/>
      <c r="C12" s="24" t="s">
        <v>64</v>
      </c>
      <c r="D12" s="90">
        <f>SUM(D7:D10)</f>
        <v>0</v>
      </c>
      <c r="E12" s="89">
        <f>SUM(E7:E10)</f>
        <v>0</v>
      </c>
      <c r="F12" s="139" t="e">
        <f>Summary!D12</f>
        <v>#N/A</v>
      </c>
      <c r="G12" s="89" t="e">
        <f>(D12-F12)/F12</f>
        <v>#N/A</v>
      </c>
      <c r="H12" s="95" t="e">
        <f>IF(OR(G12&gt;0.05,G12&lt;-0.05),"Re-checkdata","Passesvalidation")</f>
        <v>#N/A</v>
      </c>
      <c r="J12" s="172"/>
      <c r="K12" s="172"/>
      <c r="L12" s="172"/>
      <c r="M12" s="172"/>
      <c r="N12" s="173"/>
      <c r="O12" s="173"/>
      <c r="P12" s="173"/>
      <c r="Q12" s="173"/>
      <c r="R12" s="173"/>
      <c r="S12" s="173"/>
      <c r="T12" s="173"/>
    </row>
    <row r="13" spans="1:20" x14ac:dyDescent="0.35">
      <c r="A13" s="6"/>
      <c r="B13" s="6"/>
      <c r="D13" s="27"/>
      <c r="E13" s="28"/>
      <c r="J13" s="172"/>
      <c r="K13" s="172"/>
      <c r="L13" s="172"/>
      <c r="M13" s="172"/>
      <c r="N13" s="173"/>
      <c r="O13" s="173"/>
      <c r="P13" s="173"/>
      <c r="Q13" s="173"/>
      <c r="R13" s="173"/>
      <c r="S13" s="173"/>
      <c r="T13" s="173"/>
    </row>
    <row r="14" spans="1:20" x14ac:dyDescent="0.35">
      <c r="A14" s="6"/>
      <c r="B14" s="6"/>
      <c r="D14" s="27"/>
      <c r="E14" s="28"/>
      <c r="J14" s="172"/>
      <c r="K14" s="172"/>
      <c r="L14" s="172"/>
      <c r="M14" s="172"/>
      <c r="N14" s="173"/>
      <c r="O14" s="173"/>
      <c r="P14" s="173"/>
      <c r="Q14" s="173"/>
      <c r="R14" s="173"/>
      <c r="S14" s="173"/>
      <c r="T14" s="173"/>
    </row>
    <row r="15" spans="1:20" x14ac:dyDescent="0.35">
      <c r="D15" s="27"/>
      <c r="E15" s="28"/>
      <c r="J15" s="172"/>
      <c r="K15" s="172"/>
      <c r="L15" s="172"/>
      <c r="M15" s="172"/>
      <c r="N15" s="173"/>
      <c r="O15" s="173"/>
      <c r="P15" s="173"/>
      <c r="Q15" s="173"/>
      <c r="R15" s="173"/>
      <c r="S15" s="173"/>
      <c r="T15" s="173"/>
    </row>
    <row r="16" spans="1:20" ht="58" x14ac:dyDescent="0.35">
      <c r="A16" s="26" t="s">
        <v>65</v>
      </c>
      <c r="B16" s="119"/>
      <c r="D16" s="27"/>
      <c r="E16" s="28"/>
      <c r="J16" s="172"/>
      <c r="K16" s="172"/>
      <c r="L16" s="172"/>
      <c r="M16" s="172"/>
      <c r="N16" s="173"/>
      <c r="O16" s="173"/>
      <c r="P16" s="173"/>
      <c r="Q16" s="173"/>
      <c r="R16" s="173"/>
      <c r="S16" s="173"/>
      <c r="T16" s="173"/>
    </row>
    <row r="17" spans="1:5" x14ac:dyDescent="0.35">
      <c r="D17" s="27"/>
      <c r="E17" s="28"/>
    </row>
    <row r="18" spans="1:5" x14ac:dyDescent="0.35">
      <c r="D18" s="27"/>
      <c r="E18" s="28"/>
    </row>
    <row r="19" spans="1:5" ht="29" x14ac:dyDescent="0.35">
      <c r="A19" s="26" t="s">
        <v>66</v>
      </c>
      <c r="B19" s="119"/>
    </row>
  </sheetData>
  <sheetProtection algorithmName="SHA-512" hashValue="Sccuctd66tEfO5OHEW4IcdQKPr1UI7xSbIPeCLNn0g9WGCj8aS4kBDXPRNTgku1y0QhaXyDCJm8zTSpt2VOs5Q==" saltValue="38I7VjugSR1LO4t0yxEHoA==" spinCount="100000" sheet="1" selectLockedCells="1"/>
  <protectedRanges>
    <protectedRange algorithmName="SHA-512" hashValue="6IfJ96McKU3smbqpCaSrLA35oOo/ye0kZ73NkUbJC3VXamNz+clBMYQaB0+b52BwgrhHk20v1bxp5p+Hq1FxWg==" saltValue="m2+kt91SZlVnZl6L48WYGA==" spinCount="100000" sqref="D7:D11 B16 B19" name="Primary"/>
  </protectedRanges>
  <mergeCells count="4">
    <mergeCell ref="A1:H2"/>
    <mergeCell ref="A6:B12"/>
    <mergeCell ref="N11:T16"/>
    <mergeCell ref="J11:M16"/>
  </mergeCells>
  <pageMargins left="0.7" right="0.7" top="0.75" bottom="0.75" header="0.3" footer="0.3"/>
  <pageSetup paperSize="0" orientation="portrait" horizontalDpi="0" verticalDpi="0"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7E8C-7BB2-4F7C-9E0E-7A6253ACD0F9}">
  <sheetPr>
    <tabColor rgb="FFFFC000"/>
  </sheetPr>
  <dimension ref="A1:J1163"/>
  <sheetViews>
    <sheetView topLeftCell="B1" workbookViewId="0">
      <selection activeCell="C752" sqref="C752"/>
    </sheetView>
  </sheetViews>
  <sheetFormatPr defaultRowHeight="14.5" x14ac:dyDescent="0.35"/>
  <cols>
    <col min="1" max="1" width="32.81640625" hidden="1" customWidth="1"/>
    <col min="2" max="2" width="51.81640625" customWidth="1"/>
    <col min="3" max="3" width="18.54296875" customWidth="1"/>
    <col min="4" max="4" width="21.6328125" customWidth="1"/>
    <col min="5" max="6" width="13.453125" customWidth="1"/>
    <col min="7" max="7" width="10.81640625" bestFit="1" customWidth="1"/>
    <col min="8" max="10" width="8.81640625" style="31"/>
  </cols>
  <sheetData>
    <row r="1" spans="1:8" x14ac:dyDescent="0.35">
      <c r="A1" s="200" t="s">
        <v>124</v>
      </c>
      <c r="B1" s="43" t="s">
        <v>67</v>
      </c>
      <c r="C1" s="43">
        <f>'Tab 0 General Information'!C2</f>
        <v>0</v>
      </c>
      <c r="D1" t="s">
        <v>126</v>
      </c>
    </row>
    <row r="2" spans="1:8" x14ac:dyDescent="0.35">
      <c r="A2" s="200"/>
      <c r="B2" s="43" t="s">
        <v>68</v>
      </c>
      <c r="C2" s="43" t="e">
        <f>VLOOKUP(C1,'Reference Information (Locked)'!$A$9:$B$28,2,FALSE)</f>
        <v>#N/A</v>
      </c>
    </row>
    <row r="3" spans="1:8" x14ac:dyDescent="0.35">
      <c r="A3" s="44"/>
      <c r="B3" s="43" t="s">
        <v>121</v>
      </c>
      <c r="C3" s="43"/>
      <c r="D3" s="71" t="s">
        <v>182</v>
      </c>
      <c r="E3" s="72" t="s">
        <v>127</v>
      </c>
      <c r="F3" s="75" t="s">
        <v>128</v>
      </c>
      <c r="G3" s="46" t="s">
        <v>178</v>
      </c>
      <c r="H3" s="31" t="s">
        <v>131</v>
      </c>
    </row>
    <row r="4" spans="1:8" x14ac:dyDescent="0.35">
      <c r="A4" s="44"/>
      <c r="B4" s="35" t="s">
        <v>11</v>
      </c>
      <c r="C4" s="55">
        <f>'Tab 0 General Information'!C5</f>
        <v>0</v>
      </c>
      <c r="D4" s="55" t="e">
        <f>VLOOKUP($C$1,'RnE Data by Carrier'!$B$3:$O$15,2,FALSE)</f>
        <v>#N/A</v>
      </c>
      <c r="E4" s="73" t="e">
        <f>C4/$C$12</f>
        <v>#DIV/0!</v>
      </c>
      <c r="F4" s="76" t="e">
        <f>D4/$D$12</f>
        <v>#N/A</v>
      </c>
      <c r="G4" s="74" t="e">
        <f>(E4-F4)</f>
        <v>#DIV/0!</v>
      </c>
      <c r="H4" s="31" t="e">
        <f>IF(ABS(F4-E4)&lt;0.005,0,1)</f>
        <v>#N/A</v>
      </c>
    </row>
    <row r="5" spans="1:8" x14ac:dyDescent="0.35">
      <c r="A5" s="44"/>
      <c r="B5" s="35" t="s">
        <v>12</v>
      </c>
      <c r="C5" s="55">
        <f>'Tab 0 General Information'!C6</f>
        <v>0</v>
      </c>
      <c r="D5" s="55" t="e">
        <f>VLOOKUP($C$1,'RnE Data by Carrier'!$B$3:$O$15,3,FALSE)</f>
        <v>#N/A</v>
      </c>
      <c r="E5" s="73" t="e">
        <f t="shared" ref="E5:E11" si="0">C5/$C$12</f>
        <v>#DIV/0!</v>
      </c>
      <c r="F5" s="76" t="e">
        <f t="shared" ref="F5:F11" si="1">D5/$D$12</f>
        <v>#N/A</v>
      </c>
      <c r="G5" s="74" t="e">
        <f t="shared" ref="G5:G15" si="2">(E5-F5)</f>
        <v>#DIV/0!</v>
      </c>
      <c r="H5" s="31" t="e">
        <f t="shared" ref="H5:H16" si="3">IF(ABS(F5-E5)&lt;0.005,0,1)</f>
        <v>#N/A</v>
      </c>
    </row>
    <row r="6" spans="1:8" x14ac:dyDescent="0.35">
      <c r="A6" s="44"/>
      <c r="B6" s="35" t="s">
        <v>90</v>
      </c>
      <c r="C6" s="55">
        <f>'Tab 0 General Information'!C7</f>
        <v>0</v>
      </c>
      <c r="D6" s="55" t="e">
        <f>VLOOKUP($C$1,'RnE Data by Carrier'!$B$3:$O$15,4,FALSE)</f>
        <v>#N/A</v>
      </c>
      <c r="E6" s="73" t="e">
        <f t="shared" si="0"/>
        <v>#DIV/0!</v>
      </c>
      <c r="F6" s="76" t="e">
        <f t="shared" si="1"/>
        <v>#N/A</v>
      </c>
      <c r="G6" s="74" t="e">
        <f t="shared" si="2"/>
        <v>#DIV/0!</v>
      </c>
      <c r="H6" s="31" t="e">
        <f t="shared" si="3"/>
        <v>#N/A</v>
      </c>
    </row>
    <row r="7" spans="1:8" x14ac:dyDescent="0.35">
      <c r="A7" s="44"/>
      <c r="B7" s="35" t="s">
        <v>91</v>
      </c>
      <c r="C7" s="55" t="str">
        <f>'Tab 0 General Information'!C8</f>
        <v xml:space="preserve"> </v>
      </c>
      <c r="D7" s="55" t="e">
        <f>VLOOKUP($C$1,'RnE Data by Carrier'!$B$3:$O$15,5,FALSE)+VLOOKUP($C$1,'RnE Data by Carrier'!$B$3:$O$15,9,FALSE)</f>
        <v>#N/A</v>
      </c>
      <c r="E7" s="73" t="e">
        <f t="shared" si="0"/>
        <v>#VALUE!</v>
      </c>
      <c r="F7" s="76" t="e">
        <f t="shared" si="1"/>
        <v>#N/A</v>
      </c>
      <c r="G7" s="74" t="e">
        <f t="shared" si="2"/>
        <v>#VALUE!</v>
      </c>
      <c r="H7" s="31" t="e">
        <f t="shared" si="3"/>
        <v>#N/A</v>
      </c>
    </row>
    <row r="8" spans="1:8" x14ac:dyDescent="0.35">
      <c r="A8" s="44"/>
      <c r="B8" s="35" t="s">
        <v>13</v>
      </c>
      <c r="C8" s="55">
        <f>'Tab 0 General Information'!C9</f>
        <v>0</v>
      </c>
      <c r="D8" s="55" t="e">
        <f>VLOOKUP($C$1,'RnE Data by Carrier'!$B$3:$O$15,10,FALSE)</f>
        <v>#N/A</v>
      </c>
      <c r="E8" s="73" t="e">
        <f t="shared" si="0"/>
        <v>#DIV/0!</v>
      </c>
      <c r="F8" s="76" t="e">
        <f t="shared" si="1"/>
        <v>#N/A</v>
      </c>
      <c r="G8" s="74" t="e">
        <f t="shared" si="2"/>
        <v>#DIV/0!</v>
      </c>
      <c r="H8" s="31" t="e">
        <f t="shared" si="3"/>
        <v>#N/A</v>
      </c>
    </row>
    <row r="9" spans="1:8" x14ac:dyDescent="0.35">
      <c r="A9" s="44"/>
      <c r="B9" s="35" t="s">
        <v>14</v>
      </c>
      <c r="C9" s="55">
        <f>'Tab 0 General Information'!C10</f>
        <v>0</v>
      </c>
      <c r="D9" s="55" t="e">
        <f>VLOOKUP($C$1,'RnE Data by Carrier'!$B$3:$O$15,6,FALSE)</f>
        <v>#N/A</v>
      </c>
      <c r="E9" s="73" t="e">
        <f t="shared" si="0"/>
        <v>#DIV/0!</v>
      </c>
      <c r="F9" s="76" t="e">
        <f t="shared" si="1"/>
        <v>#N/A</v>
      </c>
      <c r="G9" s="74" t="e">
        <f t="shared" si="2"/>
        <v>#DIV/0!</v>
      </c>
      <c r="H9" s="31" t="e">
        <f t="shared" si="3"/>
        <v>#N/A</v>
      </c>
    </row>
    <row r="10" spans="1:8" x14ac:dyDescent="0.35">
      <c r="A10" s="44"/>
      <c r="B10" s="35" t="s">
        <v>15</v>
      </c>
      <c r="C10" s="55">
        <f>'Tab 0 General Information'!C11</f>
        <v>0</v>
      </c>
      <c r="D10" s="55" t="e">
        <f>VLOOKUP($C$1,'RnE Data by Carrier'!$B$3:$O$15,8,FALSE)</f>
        <v>#N/A</v>
      </c>
      <c r="E10" s="73" t="e">
        <f t="shared" si="0"/>
        <v>#DIV/0!</v>
      </c>
      <c r="F10" s="76" t="e">
        <f t="shared" si="1"/>
        <v>#N/A</v>
      </c>
      <c r="G10" s="74" t="e">
        <f t="shared" si="2"/>
        <v>#DIV/0!</v>
      </c>
      <c r="H10" s="31" t="e">
        <f t="shared" si="3"/>
        <v>#N/A</v>
      </c>
    </row>
    <row r="11" spans="1:8" x14ac:dyDescent="0.35">
      <c r="A11" s="44"/>
      <c r="B11" s="35" t="s">
        <v>129</v>
      </c>
      <c r="C11" s="55">
        <f>'Tab 0 General Information'!C12</f>
        <v>0</v>
      </c>
      <c r="D11" s="55" t="e">
        <f>VLOOKUP($C$1,'RnE Data by Carrier'!$B$3:$O$15,7,FALSE)</f>
        <v>#N/A</v>
      </c>
      <c r="E11" s="73" t="e">
        <f t="shared" si="0"/>
        <v>#DIV/0!</v>
      </c>
      <c r="F11" s="76" t="e">
        <f t="shared" si="1"/>
        <v>#N/A</v>
      </c>
      <c r="G11" s="74" t="e">
        <f t="shared" si="2"/>
        <v>#DIV/0!</v>
      </c>
      <c r="H11" s="31" t="e">
        <f t="shared" si="3"/>
        <v>#N/A</v>
      </c>
    </row>
    <row r="12" spans="1:8" x14ac:dyDescent="0.35">
      <c r="A12" s="44"/>
      <c r="B12" s="54" t="s">
        <v>23</v>
      </c>
      <c r="C12" s="56">
        <f>'Tab 0 General Information'!C13</f>
        <v>0</v>
      </c>
      <c r="D12" s="55" t="e">
        <f>VLOOKUP($C$1,'RnE Data by Carrier'!$B$3:$O$15,14,FALSE)</f>
        <v>#N/A</v>
      </c>
      <c r="E12" s="74" t="e">
        <f>SUM(E4:E11)</f>
        <v>#DIV/0!</v>
      </c>
      <c r="F12" s="74" t="e">
        <f>SUM(F4:F11)</f>
        <v>#N/A</v>
      </c>
      <c r="G12" s="3" t="e">
        <f>(D12-C12)/D12</f>
        <v>#N/A</v>
      </c>
      <c r="H12" s="31" t="e">
        <f t="shared" si="3"/>
        <v>#N/A</v>
      </c>
    </row>
    <row r="13" spans="1:8" x14ac:dyDescent="0.35">
      <c r="A13" s="44"/>
      <c r="B13" s="35" t="s">
        <v>17</v>
      </c>
      <c r="C13" s="55">
        <f>'Tab 0 General Information'!C14</f>
        <v>0</v>
      </c>
      <c r="D13" s="55" t="e">
        <f>VLOOKUP($C$1,'RnE Data by Carrier'!$B$3:$O$15,11,FALSE)</f>
        <v>#N/A</v>
      </c>
      <c r="E13" s="74" t="e">
        <f>C13/$C$16</f>
        <v>#DIV/0!</v>
      </c>
      <c r="F13" s="74" t="e">
        <f>D13/$D$16</f>
        <v>#N/A</v>
      </c>
      <c r="G13" s="74" t="e">
        <f t="shared" si="2"/>
        <v>#DIV/0!</v>
      </c>
      <c r="H13" s="31" t="e">
        <f t="shared" si="3"/>
        <v>#N/A</v>
      </c>
    </row>
    <row r="14" spans="1:8" x14ac:dyDescent="0.35">
      <c r="A14" s="44"/>
      <c r="B14" s="35" t="s">
        <v>18</v>
      </c>
      <c r="C14" s="55">
        <f>'Tab 0 General Information'!C15</f>
        <v>0</v>
      </c>
      <c r="D14" s="55" t="e">
        <f>VLOOKUP($C$1,'RnE Data by Carrier'!$B$3:$O$15,12,FALSE)</f>
        <v>#N/A</v>
      </c>
      <c r="E14" s="74" t="e">
        <f>C14/$C$16</f>
        <v>#DIV/0!</v>
      </c>
      <c r="F14" s="74" t="e">
        <f t="shared" ref="F14:F15" si="4">D14/$D$16</f>
        <v>#N/A</v>
      </c>
      <c r="G14" s="74" t="e">
        <f t="shared" si="2"/>
        <v>#DIV/0!</v>
      </c>
      <c r="H14" s="31" t="e">
        <f t="shared" si="3"/>
        <v>#N/A</v>
      </c>
    </row>
    <row r="15" spans="1:8" x14ac:dyDescent="0.35">
      <c r="A15" s="44"/>
      <c r="B15" s="35" t="s">
        <v>19</v>
      </c>
      <c r="C15" s="55">
        <f>'Tab 0 General Information'!C16</f>
        <v>0</v>
      </c>
      <c r="D15" s="55" t="e">
        <f>VLOOKUP($C$1,'RnE Data by Carrier'!$B$3:$O$15,13,FALSE)</f>
        <v>#N/A</v>
      </c>
      <c r="E15" s="74" t="e">
        <f>C15/$C$16</f>
        <v>#DIV/0!</v>
      </c>
      <c r="F15" s="74" t="e">
        <f t="shared" si="4"/>
        <v>#N/A</v>
      </c>
      <c r="G15" s="74" t="e">
        <f t="shared" si="2"/>
        <v>#DIV/0!</v>
      </c>
      <c r="H15" s="31" t="e">
        <f t="shared" si="3"/>
        <v>#N/A</v>
      </c>
    </row>
    <row r="16" spans="1:8" x14ac:dyDescent="0.35">
      <c r="A16" s="44"/>
      <c r="B16" s="54" t="s">
        <v>24</v>
      </c>
      <c r="C16" s="56">
        <f>'Tab 0 General Information'!C17</f>
        <v>0</v>
      </c>
      <c r="D16" s="55" t="e">
        <f>VLOOKUP($C$1,'RnE Data by Carrier'!$B$3:$O$15,14,FALSE)</f>
        <v>#N/A</v>
      </c>
      <c r="E16" s="74" t="e">
        <f>SUM(E13:E15)</f>
        <v>#DIV/0!</v>
      </c>
      <c r="F16" s="74" t="e">
        <f>SUM(F13:F15)</f>
        <v>#N/A</v>
      </c>
      <c r="G16" s="3" t="e">
        <f>(D16-C16)/D16</f>
        <v>#N/A</v>
      </c>
      <c r="H16" s="31" t="e">
        <f t="shared" si="3"/>
        <v>#N/A</v>
      </c>
    </row>
    <row r="17" spans="1:7" x14ac:dyDescent="0.35">
      <c r="A17" s="44"/>
      <c r="B17" s="54" t="s">
        <v>184</v>
      </c>
      <c r="C17" s="56"/>
      <c r="D17" s="55"/>
      <c r="E17" s="74"/>
      <c r="F17" s="74"/>
      <c r="G17" s="3"/>
    </row>
    <row r="18" spans="1:7" x14ac:dyDescent="0.35">
      <c r="A18" s="44"/>
      <c r="B18" s="94" t="s">
        <v>172</v>
      </c>
      <c r="C18" s="129">
        <f>'Tab 0 General Information'!D22</f>
        <v>0</v>
      </c>
      <c r="D18" s="55"/>
      <c r="E18" s="74"/>
      <c r="F18" s="74"/>
      <c r="G18" s="3"/>
    </row>
    <row r="19" spans="1:7" x14ac:dyDescent="0.35">
      <c r="A19" s="44"/>
      <c r="B19" s="94" t="s">
        <v>173</v>
      </c>
      <c r="C19" s="129">
        <f>'Tab 0 General Information'!D23</f>
        <v>0</v>
      </c>
      <c r="D19" s="55"/>
      <c r="E19" s="74"/>
      <c r="F19" s="74"/>
      <c r="G19" s="3"/>
    </row>
    <row r="20" spans="1:7" x14ac:dyDescent="0.35">
      <c r="A20" t="s">
        <v>132</v>
      </c>
      <c r="B20" s="29" t="s">
        <v>125</v>
      </c>
      <c r="C20" s="68" t="str">
        <f>'Tab 0 General Information'!$C$26</f>
        <v>Cervical Cancer Screening (CCS-E)</v>
      </c>
    </row>
    <row r="21" spans="1:7" ht="16.5" customHeight="1" x14ac:dyDescent="0.35">
      <c r="A21" t="s">
        <v>132</v>
      </c>
      <c r="B21" s="1" t="str">
        <f>'Tab 0 General Information'!B27</f>
        <v>Cervical Cancer Screening (CCS-E) Phase</v>
      </c>
      <c r="C21" s="69" t="str">
        <f>'Tab 0 General Information'!C27</f>
        <v>Total</v>
      </c>
    </row>
    <row r="22" spans="1:7" x14ac:dyDescent="0.35">
      <c r="A22" t="s">
        <v>132</v>
      </c>
      <c r="B22" s="1" t="str">
        <f>'Tab 0 General Information'!B28&amp;" Start"</f>
        <v>Cervical Cancer Screening (CCS-E) Baseline Timeframe Start</v>
      </c>
      <c r="C22" s="2">
        <f>'Tab 0 General Information'!D28</f>
        <v>44197</v>
      </c>
    </row>
    <row r="23" spans="1:7" x14ac:dyDescent="0.35">
      <c r="A23" t="s">
        <v>132</v>
      </c>
      <c r="B23" s="1" t="str">
        <f>'Tab 0 General Information'!B28&amp; " Finish"</f>
        <v>Cervical Cancer Screening (CCS-E) Baseline Timeframe Finish</v>
      </c>
      <c r="C23" s="2">
        <f>'Tab 0 General Information'!E28</f>
        <v>44531</v>
      </c>
    </row>
    <row r="24" spans="1:7" x14ac:dyDescent="0.35">
      <c r="A24" t="s">
        <v>132</v>
      </c>
      <c r="B24" s="1" t="str">
        <f>'Tab 0 General Information'!B29&amp; " Start"</f>
        <v>Cervical Cancer Screening (CCS-E) First Followup Timeframe Start</v>
      </c>
      <c r="C24" s="2">
        <f>'Tab 0 General Information'!D29</f>
        <v>45292</v>
      </c>
    </row>
    <row r="25" spans="1:7" x14ac:dyDescent="0.35">
      <c r="A25" t="s">
        <v>132</v>
      </c>
      <c r="B25" s="1" t="str">
        <f>'Tab 0 General Information'!B29&amp; " Finish"</f>
        <v>Cervical Cancer Screening (CCS-E) First Followup Timeframe Finish</v>
      </c>
      <c r="C25" s="2">
        <f>'Tab 0 General Information'!E29</f>
        <v>45627</v>
      </c>
    </row>
    <row r="26" spans="1:7" x14ac:dyDescent="0.35">
      <c r="A26" t="s">
        <v>132</v>
      </c>
      <c r="B26" s="1" t="str">
        <f>'Tab 0 General Information'!B30&amp; " Start"</f>
        <v>Cervical Cancer Screening (CCS-E) Second Followup Timeframe Start</v>
      </c>
      <c r="C26" s="2">
        <f>'Tab 0 General Information'!D30</f>
        <v>45658</v>
      </c>
    </row>
    <row r="27" spans="1:7" x14ac:dyDescent="0.35">
      <c r="A27" t="s">
        <v>132</v>
      </c>
      <c r="B27" s="1" t="str">
        <f>'Tab 0 General Information'!B30&amp; " Finish"</f>
        <v>Cervical Cancer Screening (CCS-E) Second Followup Timeframe Finish</v>
      </c>
      <c r="C27" s="2">
        <f>'Tab 0 General Information'!E30</f>
        <v>45992</v>
      </c>
    </row>
    <row r="28" spans="1:7" x14ac:dyDescent="0.35">
      <c r="A28" t="s">
        <v>132</v>
      </c>
      <c r="B28" s="5" t="s">
        <v>70</v>
      </c>
      <c r="C28" s="5"/>
    </row>
    <row r="29" spans="1:7" x14ac:dyDescent="0.35">
      <c r="A29" t="s">
        <v>132</v>
      </c>
      <c r="B29" s="63" t="str">
        <f>'Tab 1 QIS Measures'!$C$4</f>
        <v>Measurement Type</v>
      </c>
      <c r="C29" s="63" t="str">
        <f>'Tab 1 QIS Measures'!D4</f>
        <v>ECDS</v>
      </c>
    </row>
    <row r="30" spans="1:7" x14ac:dyDescent="0.35">
      <c r="A30" t="s">
        <v>132</v>
      </c>
      <c r="B30" s="1" t="str">
        <f>'Tab 1 QIS Measures'!C6</f>
        <v>Baseline - 1/2021 - 12/2021 Numerator</v>
      </c>
      <c r="C30">
        <f>'Tab 1 QIS Measures'!D6</f>
        <v>0</v>
      </c>
    </row>
    <row r="31" spans="1:7" x14ac:dyDescent="0.35">
      <c r="A31" t="s">
        <v>132</v>
      </c>
      <c r="B31" s="1" t="str">
        <f>'Tab 1 QIS Measures'!C7</f>
        <v>Baseline - 1/2021 - 12/2021 Denominator</v>
      </c>
      <c r="C31">
        <f>'Tab 1 QIS Measures'!D7</f>
        <v>0</v>
      </c>
    </row>
    <row r="32" spans="1:7" x14ac:dyDescent="0.35">
      <c r="A32" t="s">
        <v>132</v>
      </c>
      <c r="B32" s="1" t="str">
        <f>'Tab 1 QIS Measures'!C5</f>
        <v>Target Rate</v>
      </c>
      <c r="C32" t="str">
        <f>'Tab 1 QIS Measures'!D5</f>
        <v xml:space="preserve"> </v>
      </c>
    </row>
    <row r="33" spans="1:3" x14ac:dyDescent="0.35">
      <c r="A33" t="s">
        <v>132</v>
      </c>
      <c r="B33" s="1" t="str">
        <f>'Tab 1 QIS Measures'!C8</f>
        <v>Actual Rate</v>
      </c>
      <c r="C33" s="59">
        <f>'Tab 1 QIS Measures'!D8</f>
        <v>0</v>
      </c>
    </row>
    <row r="34" spans="1:3" x14ac:dyDescent="0.35">
      <c r="A34" t="s">
        <v>132</v>
      </c>
      <c r="B34" s="1" t="str">
        <f>'Tab 1 QIS Measures'!C9</f>
        <v>Followup Timeframe 1 - 1/2024 - 12/2024 Numerator</v>
      </c>
      <c r="C34">
        <f>'Tab 1 QIS Measures'!D9</f>
        <v>0</v>
      </c>
    </row>
    <row r="35" spans="1:3" x14ac:dyDescent="0.35">
      <c r="A35" t="s">
        <v>132</v>
      </c>
      <c r="B35" s="1" t="str">
        <f>'Tab 1 QIS Measures'!C10</f>
        <v>Followup Timeframe 1 - 1/2024 - 12/2024 Denominator</v>
      </c>
      <c r="C35">
        <f>'Tab 1 QIS Measures'!D10</f>
        <v>0</v>
      </c>
    </row>
    <row r="36" spans="1:3" x14ac:dyDescent="0.35">
      <c r="A36" t="s">
        <v>132</v>
      </c>
      <c r="B36" s="1" t="str">
        <f>'Tab 1 QIS Measures'!C11</f>
        <v>Actual Rate</v>
      </c>
      <c r="C36" s="60">
        <f>'Tab 1 QIS Measures'!D11</f>
        <v>0</v>
      </c>
    </row>
    <row r="37" spans="1:3" x14ac:dyDescent="0.35">
      <c r="A37" t="s">
        <v>132</v>
      </c>
      <c r="B37" s="1" t="str">
        <f>'Tab 1 QIS Measures'!C12</f>
        <v>Followup Timeframe 2 - 1/2025 - 12/2025 Numerator</v>
      </c>
      <c r="C37">
        <f>'Tab 1 QIS Measures'!D12</f>
        <v>0</v>
      </c>
    </row>
    <row r="38" spans="1:3" x14ac:dyDescent="0.35">
      <c r="A38" t="s">
        <v>132</v>
      </c>
      <c r="B38" s="1" t="str">
        <f>'Tab 1 QIS Measures'!C13</f>
        <v>Followup Timeframe 2 - 1/2025 - 12/2025 Denominator</v>
      </c>
      <c r="C38">
        <f>'Tab 1 QIS Measures'!D13</f>
        <v>0</v>
      </c>
    </row>
    <row r="39" spans="1:3" x14ac:dyDescent="0.35">
      <c r="A39" t="s">
        <v>132</v>
      </c>
      <c r="B39" s="1" t="str">
        <f>'Tab 1 QIS Measures'!C14</f>
        <v>Actual Rate</v>
      </c>
      <c r="C39" s="60">
        <f>'Tab 1 QIS Measures'!D14</f>
        <v>0</v>
      </c>
    </row>
    <row r="40" spans="1:3" x14ac:dyDescent="0.35">
      <c r="B40" s="1" t="str">
        <f>'Tab 1 QIS Measures'!C15</f>
        <v>Progress to Target</v>
      </c>
      <c r="C40" s="60" t="str">
        <f>'Tab 1 QIS Measures'!D15</f>
        <v>0</v>
      </c>
    </row>
    <row r="41" spans="1:3" x14ac:dyDescent="0.35">
      <c r="A41" t="s">
        <v>132</v>
      </c>
      <c r="B41" s="5" t="s">
        <v>71</v>
      </c>
      <c r="C41" s="5"/>
    </row>
    <row r="42" spans="1:3" x14ac:dyDescent="0.35">
      <c r="A42" t="s">
        <v>132</v>
      </c>
      <c r="B42" s="63" t="str">
        <f>'Tab 1 QIS Measures'!B3</f>
        <v>Measure 1a Name - Cervical Cancer Screening (CCS-E) Total</v>
      </c>
      <c r="C42" s="63"/>
    </row>
    <row r="43" spans="1:3" x14ac:dyDescent="0.35">
      <c r="A43" t="s">
        <v>132</v>
      </c>
      <c r="B43" s="1" t="str">
        <f>'Tab 1 QIS Measures'!C19</f>
        <v>Baseline - 1/2025 - 12/2025 Numerator</v>
      </c>
      <c r="C43">
        <f>'Tab 1 QIS Measures'!E6</f>
        <v>0</v>
      </c>
    </row>
    <row r="44" spans="1:3" x14ac:dyDescent="0.35">
      <c r="A44" t="s">
        <v>132</v>
      </c>
      <c r="B44" s="1" t="str">
        <f>'Tab 1 QIS Measures'!C20</f>
        <v>Baseline - 1/2025 - 12/2025 Denominator</v>
      </c>
      <c r="C44">
        <f>'Tab 1 QIS Measures'!E7</f>
        <v>0</v>
      </c>
    </row>
    <row r="45" spans="1:3" x14ac:dyDescent="0.35">
      <c r="A45" t="s">
        <v>132</v>
      </c>
      <c r="B45" t="str">
        <f>'Tab 1 QIS Measures'!C18</f>
        <v>Target Rate (autopopulates from BCS-E 52-74 years)</v>
      </c>
      <c r="C45" s="3">
        <f>'Tab 1 QIS Measures'!E5</f>
        <v>0</v>
      </c>
    </row>
    <row r="46" spans="1:3" x14ac:dyDescent="0.35">
      <c r="A46" t="s">
        <v>132</v>
      </c>
      <c r="B46" t="str">
        <f>'Tab 1 QIS Measures'!C21</f>
        <v>Actual Rate</v>
      </c>
      <c r="C46" s="45">
        <f>'Tab 1 QIS Measures'!E8</f>
        <v>0</v>
      </c>
    </row>
    <row r="47" spans="1:3" x14ac:dyDescent="0.35">
      <c r="A47" t="s">
        <v>132</v>
      </c>
      <c r="B47" s="1" t="e">
        <f>'Tab 1 QIS Measures'!C22</f>
        <v>#VALUE!</v>
      </c>
      <c r="C47">
        <f>'Tab 1 QIS Measures'!E9</f>
        <v>0</v>
      </c>
    </row>
    <row r="48" spans="1:3" x14ac:dyDescent="0.35">
      <c r="A48" t="s">
        <v>132</v>
      </c>
      <c r="B48" s="1" t="e">
        <f>'Tab 1 QIS Measures'!C23</f>
        <v>#VALUE!</v>
      </c>
      <c r="C48">
        <f>'Tab 1 QIS Measures'!E10</f>
        <v>0</v>
      </c>
    </row>
    <row r="49" spans="1:3" x14ac:dyDescent="0.35">
      <c r="A49" t="s">
        <v>132</v>
      </c>
      <c r="B49" t="str">
        <f>'Tab 1 QIS Measures'!C24</f>
        <v>Actual Rate</v>
      </c>
      <c r="C49" s="60">
        <f>'Tab 1 QIS Measures'!E11</f>
        <v>0</v>
      </c>
    </row>
    <row r="50" spans="1:3" x14ac:dyDescent="0.35">
      <c r="A50" t="s">
        <v>132</v>
      </c>
      <c r="B50" s="1" t="e">
        <f>'Tab 1 QIS Measures'!C25</f>
        <v>#VALUE!</v>
      </c>
      <c r="C50">
        <f>'Tab 1 QIS Measures'!E12</f>
        <v>0</v>
      </c>
    </row>
    <row r="51" spans="1:3" x14ac:dyDescent="0.35">
      <c r="A51" t="s">
        <v>132</v>
      </c>
      <c r="B51" s="1" t="e">
        <f>'Tab 1 QIS Measures'!C26</f>
        <v>#VALUE!</v>
      </c>
      <c r="C51">
        <f>'Tab 1 QIS Measures'!E13</f>
        <v>0</v>
      </c>
    </row>
    <row r="52" spans="1:3" x14ac:dyDescent="0.35">
      <c r="A52" t="s">
        <v>132</v>
      </c>
      <c r="B52" t="str">
        <f>'Tab 1 QIS Measures'!C27</f>
        <v>Actual Rate</v>
      </c>
      <c r="C52" s="60">
        <f>'Tab 1 QIS Measures'!E14</f>
        <v>0</v>
      </c>
    </row>
    <row r="53" spans="1:3" x14ac:dyDescent="0.35">
      <c r="B53" s="5" t="s">
        <v>186</v>
      </c>
      <c r="C53" s="60"/>
    </row>
    <row r="54" spans="1:3" x14ac:dyDescent="0.35">
      <c r="B54" s="63" t="str">
        <f>'Tab 1 QIS Measures'!B3</f>
        <v>Measure 1a Name - Cervical Cancer Screening (CCS-E) Total</v>
      </c>
      <c r="C54" s="60"/>
    </row>
    <row r="55" spans="1:3" x14ac:dyDescent="0.35">
      <c r="B55" t="str">
        <f>'Tab 1 QIS Measures'!C6</f>
        <v>Baseline - 1/2021 - 12/2021 Numerator</v>
      </c>
      <c r="C55" s="65">
        <f>'Tab 1 QIS Measures'!G6</f>
        <v>0</v>
      </c>
    </row>
    <row r="56" spans="1:3" x14ac:dyDescent="0.35">
      <c r="B56" t="str">
        <f>'Tab 1 QIS Measures'!C7</f>
        <v>Baseline - 1/2021 - 12/2021 Denominator</v>
      </c>
      <c r="C56" s="65">
        <f>'Tab 1 QIS Measures'!G7</f>
        <v>0</v>
      </c>
    </row>
    <row r="57" spans="1:3" x14ac:dyDescent="0.35">
      <c r="B57" s="1" t="str">
        <f>'Tab 1 QIS Measures'!C8</f>
        <v>Actual Rate</v>
      </c>
      <c r="C57" s="60">
        <f>'Tab 1 QIS Measures'!G8</f>
        <v>0</v>
      </c>
    </row>
    <row r="58" spans="1:3" x14ac:dyDescent="0.35">
      <c r="B58" t="str">
        <f>'Tab 1 QIS Measures'!C9</f>
        <v>Followup Timeframe 1 - 1/2024 - 12/2024 Numerator</v>
      </c>
      <c r="C58" s="65">
        <f>'Tab 1 QIS Measures'!G9</f>
        <v>0</v>
      </c>
    </row>
    <row r="59" spans="1:3" x14ac:dyDescent="0.35">
      <c r="B59" t="str">
        <f>'Tab 1 QIS Measures'!C10</f>
        <v>Followup Timeframe 1 - 1/2024 - 12/2024 Denominator</v>
      </c>
      <c r="C59" s="65">
        <f>'Tab 1 QIS Measures'!G10</f>
        <v>0</v>
      </c>
    </row>
    <row r="60" spans="1:3" x14ac:dyDescent="0.35">
      <c r="B60" s="1" t="str">
        <f>'Tab 1 QIS Measures'!C11</f>
        <v>Actual Rate</v>
      </c>
      <c r="C60" s="60">
        <f>'Tab 1 QIS Measures'!G11</f>
        <v>0</v>
      </c>
    </row>
    <row r="61" spans="1:3" x14ac:dyDescent="0.35">
      <c r="B61" t="str">
        <f>'Tab 1 QIS Measures'!C12</f>
        <v>Followup Timeframe 2 - 1/2025 - 12/2025 Numerator</v>
      </c>
      <c r="C61" s="65">
        <f>'Tab 1 QIS Measures'!G12</f>
        <v>0</v>
      </c>
    </row>
    <row r="62" spans="1:3" x14ac:dyDescent="0.35">
      <c r="B62" t="str">
        <f>'Tab 1 QIS Measures'!C13</f>
        <v>Followup Timeframe 2 - 1/2025 - 12/2025 Denominator</v>
      </c>
      <c r="C62" s="65">
        <f>'Tab 1 QIS Measures'!G13</f>
        <v>0</v>
      </c>
    </row>
    <row r="63" spans="1:3" x14ac:dyDescent="0.35">
      <c r="B63" s="1" t="str">
        <f>'Tab 1 QIS Measures'!C14</f>
        <v>Actual Rate</v>
      </c>
      <c r="C63" s="60">
        <f>'Tab 1 QIS Measures'!G14</f>
        <v>0</v>
      </c>
    </row>
    <row r="64" spans="1:3" x14ac:dyDescent="0.35">
      <c r="A64" t="s">
        <v>132</v>
      </c>
      <c r="B64" s="5" t="s">
        <v>185</v>
      </c>
      <c r="C64" s="5"/>
    </row>
    <row r="65" spans="1:3" x14ac:dyDescent="0.35">
      <c r="A65" t="s">
        <v>132</v>
      </c>
      <c r="B65" s="63" t="str">
        <f>'Tab 1 QIS Measures'!B3</f>
        <v>Measure 1a Name - Cervical Cancer Screening (CCS-E) Total</v>
      </c>
      <c r="C65" s="63"/>
    </row>
    <row r="66" spans="1:3" x14ac:dyDescent="0.35">
      <c r="A66" t="s">
        <v>132</v>
      </c>
      <c r="B66" s="1" t="str">
        <f>'Tab 1 QIS Measures'!C19</f>
        <v>Baseline - 1/2025 - 12/2025 Numerator</v>
      </c>
      <c r="C66" s="61">
        <f>'Tab 1 QIS Measures'!F6</f>
        <v>0</v>
      </c>
    </row>
    <row r="67" spans="1:3" x14ac:dyDescent="0.35">
      <c r="A67" t="s">
        <v>132</v>
      </c>
      <c r="B67" s="1" t="str">
        <f>'Tab 1 QIS Measures'!C20</f>
        <v>Baseline - 1/2025 - 12/2025 Denominator</v>
      </c>
      <c r="C67" s="61">
        <f>'Tab 1 QIS Measures'!F7</f>
        <v>0</v>
      </c>
    </row>
    <row r="68" spans="1:3" x14ac:dyDescent="0.35">
      <c r="A68" t="s">
        <v>132</v>
      </c>
      <c r="B68" t="str">
        <f>'Tab 1 QIS Measures'!C18</f>
        <v>Target Rate (autopopulates from BCS-E 52-74 years)</v>
      </c>
      <c r="C68" s="59">
        <f>'Tab 1 QIS Measures'!F5</f>
        <v>0</v>
      </c>
    </row>
    <row r="69" spans="1:3" x14ac:dyDescent="0.35">
      <c r="A69" t="s">
        <v>132</v>
      </c>
      <c r="B69" t="str">
        <f>'Tab 1 QIS Measures'!C21</f>
        <v>Actual Rate</v>
      </c>
      <c r="C69" s="59">
        <f>'Tab 1 QIS Measures'!F8</f>
        <v>0</v>
      </c>
    </row>
    <row r="70" spans="1:3" x14ac:dyDescent="0.35">
      <c r="A70" t="s">
        <v>132</v>
      </c>
      <c r="B70" s="1" t="e">
        <f>'Tab 1 QIS Measures'!C22</f>
        <v>#VALUE!</v>
      </c>
      <c r="C70" s="61">
        <f>'Tab 1 QIS Measures'!F9</f>
        <v>0</v>
      </c>
    </row>
    <row r="71" spans="1:3" x14ac:dyDescent="0.35">
      <c r="A71" t="s">
        <v>132</v>
      </c>
      <c r="B71" s="1" t="e">
        <f>'Tab 1 QIS Measures'!C23</f>
        <v>#VALUE!</v>
      </c>
      <c r="C71" s="61">
        <f>'Tab 1 QIS Measures'!F10</f>
        <v>0</v>
      </c>
    </row>
    <row r="72" spans="1:3" x14ac:dyDescent="0.35">
      <c r="A72" t="s">
        <v>132</v>
      </c>
      <c r="B72" t="str">
        <f>'Tab 1 QIS Measures'!C24</f>
        <v>Actual Rate</v>
      </c>
      <c r="C72" s="59">
        <f>'Tab 1 QIS Measures'!F11</f>
        <v>0</v>
      </c>
    </row>
    <row r="73" spans="1:3" x14ac:dyDescent="0.35">
      <c r="A73" t="s">
        <v>132</v>
      </c>
      <c r="B73" s="1" t="e">
        <f>'Tab 1 QIS Measures'!C25</f>
        <v>#VALUE!</v>
      </c>
      <c r="C73" s="61">
        <f>'Tab 1 QIS Measures'!F12</f>
        <v>0</v>
      </c>
    </row>
    <row r="74" spans="1:3" x14ac:dyDescent="0.35">
      <c r="A74" t="s">
        <v>132</v>
      </c>
      <c r="B74" s="1" t="e">
        <f>'Tab 1 QIS Measures'!C26</f>
        <v>#VALUE!</v>
      </c>
      <c r="C74" s="61">
        <f>'Tab 1 QIS Measures'!F13</f>
        <v>0</v>
      </c>
    </row>
    <row r="75" spans="1:3" x14ac:dyDescent="0.35">
      <c r="A75" t="s">
        <v>132</v>
      </c>
      <c r="B75" t="str">
        <f>'Tab 1 QIS Measures'!C27</f>
        <v>Actual Rate</v>
      </c>
      <c r="C75" s="59">
        <f>'Tab 1 QIS Measures'!F14</f>
        <v>0</v>
      </c>
    </row>
    <row r="76" spans="1:3" x14ac:dyDescent="0.35">
      <c r="A76" t="s">
        <v>132</v>
      </c>
      <c r="B76" s="5" t="s">
        <v>130</v>
      </c>
      <c r="C76" s="5"/>
    </row>
    <row r="77" spans="1:3" x14ac:dyDescent="0.35">
      <c r="A77" t="s">
        <v>116</v>
      </c>
      <c r="B77" s="1" t="str">
        <f>IF(C20="","Measure One Race  "&amp;A77,C20&amp;" "&amp;C21&amp;" Race "&amp;A77)</f>
        <v>Cervical Cancer Screening (CCS-E) Total Race Numerator Baseline</v>
      </c>
      <c r="C77" s="1"/>
    </row>
    <row r="78" spans="1:3" x14ac:dyDescent="0.35">
      <c r="A78" t="s">
        <v>132</v>
      </c>
      <c r="B78" s="35" t="s">
        <v>11</v>
      </c>
      <c r="C78" s="61">
        <f>'Tab 1 QIS Measures'!H6</f>
        <v>0</v>
      </c>
    </row>
    <row r="79" spans="1:3" x14ac:dyDescent="0.35">
      <c r="A79" t="s">
        <v>132</v>
      </c>
      <c r="B79" s="35" t="s">
        <v>12</v>
      </c>
      <c r="C79" s="65">
        <f>'Tab 1 QIS Measures'!I6</f>
        <v>0</v>
      </c>
    </row>
    <row r="80" spans="1:3" x14ac:dyDescent="0.35">
      <c r="A80" t="s">
        <v>132</v>
      </c>
      <c r="B80" s="35" t="s">
        <v>90</v>
      </c>
      <c r="C80" s="65">
        <f>'Tab 1 QIS Measures'!J6</f>
        <v>0</v>
      </c>
    </row>
    <row r="81" spans="1:3" x14ac:dyDescent="0.35">
      <c r="A81" t="s">
        <v>132</v>
      </c>
      <c r="B81" s="35" t="s">
        <v>91</v>
      </c>
      <c r="C81" s="65">
        <f>'Tab 1 QIS Measures'!K6</f>
        <v>0</v>
      </c>
    </row>
    <row r="82" spans="1:3" x14ac:dyDescent="0.35">
      <c r="A82" t="s">
        <v>132</v>
      </c>
      <c r="B82" s="35" t="s">
        <v>13</v>
      </c>
      <c r="C82" s="65">
        <f>'Tab 1 QIS Measures'!L6</f>
        <v>0</v>
      </c>
    </row>
    <row r="83" spans="1:3" x14ac:dyDescent="0.35">
      <c r="A83" t="s">
        <v>132</v>
      </c>
      <c r="B83" s="35" t="s">
        <v>14</v>
      </c>
      <c r="C83" s="65">
        <f>'Tab 1 QIS Measures'!M6</f>
        <v>0</v>
      </c>
    </row>
    <row r="84" spans="1:3" x14ac:dyDescent="0.35">
      <c r="A84" t="s">
        <v>132</v>
      </c>
      <c r="B84" s="35" t="s">
        <v>15</v>
      </c>
      <c r="C84" s="65">
        <f>'Tab 1 QIS Measures'!N6</f>
        <v>0</v>
      </c>
    </row>
    <row r="85" spans="1:3" x14ac:dyDescent="0.35">
      <c r="A85" t="s">
        <v>132</v>
      </c>
      <c r="B85" s="35" t="s">
        <v>16</v>
      </c>
      <c r="C85" s="65">
        <f>'Tab 1 QIS Measures'!O6</f>
        <v>0</v>
      </c>
    </row>
    <row r="86" spans="1:3" x14ac:dyDescent="0.35">
      <c r="A86" t="s">
        <v>132</v>
      </c>
      <c r="B86" s="35" t="s">
        <v>23</v>
      </c>
      <c r="C86" s="65">
        <f>'Tab 1 QIS Measures'!P6</f>
        <v>0</v>
      </c>
    </row>
    <row r="87" spans="1:3" x14ac:dyDescent="0.35">
      <c r="A87" t="s">
        <v>132</v>
      </c>
      <c r="B87" s="35" t="s">
        <v>17</v>
      </c>
      <c r="C87" s="65">
        <f>'Tab 1 QIS Measures'!Q6</f>
        <v>0</v>
      </c>
    </row>
    <row r="88" spans="1:3" x14ac:dyDescent="0.35">
      <c r="A88" t="s">
        <v>132</v>
      </c>
      <c r="B88" s="35" t="s">
        <v>18</v>
      </c>
      <c r="C88" s="65">
        <f>'Tab 1 QIS Measures'!R6</f>
        <v>0</v>
      </c>
    </row>
    <row r="89" spans="1:3" x14ac:dyDescent="0.35">
      <c r="A89" t="s">
        <v>132</v>
      </c>
      <c r="B89" s="35" t="s">
        <v>19</v>
      </c>
      <c r="C89" s="65">
        <f>'Tab 1 QIS Measures'!S6</f>
        <v>0</v>
      </c>
    </row>
    <row r="90" spans="1:3" x14ac:dyDescent="0.35">
      <c r="A90" t="s">
        <v>132</v>
      </c>
      <c r="B90" s="35" t="s">
        <v>24</v>
      </c>
      <c r="C90" s="65">
        <f>'Tab 1 QIS Measures'!T6</f>
        <v>0</v>
      </c>
    </row>
    <row r="91" spans="1:3" x14ac:dyDescent="0.35">
      <c r="A91" t="s">
        <v>115</v>
      </c>
      <c r="B91" s="1" t="str">
        <f>IF(C20="","Measure One Race  "&amp;A91,C20&amp;" "&amp;C21&amp;" Race "&amp;A91)</f>
        <v>Cervical Cancer Screening (CCS-E) Total Race Denominator Baseline</v>
      </c>
      <c r="C91" s="1"/>
    </row>
    <row r="92" spans="1:3" x14ac:dyDescent="0.35">
      <c r="A92" t="s">
        <v>132</v>
      </c>
      <c r="B92" s="35" t="s">
        <v>11</v>
      </c>
      <c r="C92" s="65">
        <f>'Tab 1 QIS Measures'!H7</f>
        <v>0</v>
      </c>
    </row>
    <row r="93" spans="1:3" x14ac:dyDescent="0.35">
      <c r="A93" t="s">
        <v>132</v>
      </c>
      <c r="B93" s="35" t="s">
        <v>12</v>
      </c>
      <c r="C93" s="65">
        <f>'Tab 1 QIS Measures'!I7</f>
        <v>0</v>
      </c>
    </row>
    <row r="94" spans="1:3" x14ac:dyDescent="0.35">
      <c r="A94" t="s">
        <v>132</v>
      </c>
      <c r="B94" s="35" t="s">
        <v>90</v>
      </c>
      <c r="C94" s="65">
        <f>'Tab 1 QIS Measures'!J7</f>
        <v>0</v>
      </c>
    </row>
    <row r="95" spans="1:3" x14ac:dyDescent="0.35">
      <c r="A95" t="s">
        <v>132</v>
      </c>
      <c r="B95" s="35" t="s">
        <v>91</v>
      </c>
      <c r="C95" s="65">
        <f>'Tab 1 QIS Measures'!K7</f>
        <v>0</v>
      </c>
    </row>
    <row r="96" spans="1:3" x14ac:dyDescent="0.35">
      <c r="A96" t="s">
        <v>132</v>
      </c>
      <c r="B96" s="35" t="s">
        <v>13</v>
      </c>
      <c r="C96" s="65">
        <f>'Tab 1 QIS Measures'!L7</f>
        <v>0</v>
      </c>
    </row>
    <row r="97" spans="1:3" x14ac:dyDescent="0.35">
      <c r="A97" t="s">
        <v>132</v>
      </c>
      <c r="B97" s="35" t="s">
        <v>14</v>
      </c>
      <c r="C97" s="65">
        <f>'Tab 1 QIS Measures'!M7</f>
        <v>0</v>
      </c>
    </row>
    <row r="98" spans="1:3" x14ac:dyDescent="0.35">
      <c r="A98" t="s">
        <v>132</v>
      </c>
      <c r="B98" s="35" t="s">
        <v>15</v>
      </c>
      <c r="C98" s="65">
        <f>'Tab 1 QIS Measures'!N7</f>
        <v>0</v>
      </c>
    </row>
    <row r="99" spans="1:3" x14ac:dyDescent="0.35">
      <c r="A99" t="s">
        <v>132</v>
      </c>
      <c r="B99" s="35" t="s">
        <v>16</v>
      </c>
      <c r="C99" s="65">
        <f>'Tab 1 QIS Measures'!O7</f>
        <v>0</v>
      </c>
    </row>
    <row r="100" spans="1:3" x14ac:dyDescent="0.35">
      <c r="A100" t="s">
        <v>132</v>
      </c>
      <c r="B100" s="35" t="s">
        <v>23</v>
      </c>
      <c r="C100" s="65">
        <f>'Tab 1 QIS Measures'!P7</f>
        <v>0</v>
      </c>
    </row>
    <row r="101" spans="1:3" x14ac:dyDescent="0.35">
      <c r="A101" t="s">
        <v>132</v>
      </c>
      <c r="B101" s="35" t="s">
        <v>17</v>
      </c>
      <c r="C101" s="65">
        <f>'Tab 1 QIS Measures'!Q7</f>
        <v>0</v>
      </c>
    </row>
    <row r="102" spans="1:3" x14ac:dyDescent="0.35">
      <c r="A102" t="s">
        <v>132</v>
      </c>
      <c r="B102" s="35" t="s">
        <v>18</v>
      </c>
      <c r="C102" s="65">
        <f>'Tab 1 QIS Measures'!R7</f>
        <v>0</v>
      </c>
    </row>
    <row r="103" spans="1:3" x14ac:dyDescent="0.35">
      <c r="A103" t="s">
        <v>132</v>
      </c>
      <c r="B103" s="35" t="s">
        <v>19</v>
      </c>
      <c r="C103" s="65">
        <f>'Tab 1 QIS Measures'!S7</f>
        <v>0</v>
      </c>
    </row>
    <row r="104" spans="1:3" x14ac:dyDescent="0.35">
      <c r="A104" t="s">
        <v>132</v>
      </c>
      <c r="B104" s="35" t="s">
        <v>24</v>
      </c>
      <c r="C104" s="65">
        <f>'Tab 1 QIS Measures'!T7</f>
        <v>0</v>
      </c>
    </row>
    <row r="105" spans="1:3" x14ac:dyDescent="0.35">
      <c r="A105" t="s">
        <v>117</v>
      </c>
      <c r="B105" s="1" t="str">
        <f>IF(C73="","Measure One Race  "&amp;A105,C20&amp;" "&amp;C21&amp;" Race "&amp;A105)</f>
        <v>Cervical Cancer Screening (CCS-E) Total Race Numerator f/u 1</v>
      </c>
      <c r="C105" s="1"/>
    </row>
    <row r="106" spans="1:3" x14ac:dyDescent="0.35">
      <c r="A106" t="s">
        <v>132</v>
      </c>
      <c r="B106" s="35" t="s">
        <v>11</v>
      </c>
      <c r="C106" s="65">
        <f>'Tab 1 QIS Measures'!H9</f>
        <v>0</v>
      </c>
    </row>
    <row r="107" spans="1:3" x14ac:dyDescent="0.35">
      <c r="A107" t="s">
        <v>132</v>
      </c>
      <c r="B107" s="35" t="s">
        <v>12</v>
      </c>
      <c r="C107" s="65">
        <f>'Tab 1 QIS Measures'!I9</f>
        <v>0</v>
      </c>
    </row>
    <row r="108" spans="1:3" x14ac:dyDescent="0.35">
      <c r="A108" t="s">
        <v>132</v>
      </c>
      <c r="B108" s="35" t="s">
        <v>90</v>
      </c>
      <c r="C108" s="65">
        <f>'Tab 1 QIS Measures'!J9</f>
        <v>0</v>
      </c>
    </row>
    <row r="109" spans="1:3" x14ac:dyDescent="0.35">
      <c r="A109" t="s">
        <v>132</v>
      </c>
      <c r="B109" s="35" t="s">
        <v>91</v>
      </c>
      <c r="C109" s="65">
        <f>'Tab 1 QIS Measures'!K9</f>
        <v>0</v>
      </c>
    </row>
    <row r="110" spans="1:3" x14ac:dyDescent="0.35">
      <c r="A110" t="s">
        <v>132</v>
      </c>
      <c r="B110" s="35" t="s">
        <v>13</v>
      </c>
      <c r="C110" s="65">
        <f>'Tab 1 QIS Measures'!L9</f>
        <v>0</v>
      </c>
    </row>
    <row r="111" spans="1:3" x14ac:dyDescent="0.35">
      <c r="A111" t="s">
        <v>132</v>
      </c>
      <c r="B111" s="35" t="s">
        <v>14</v>
      </c>
      <c r="C111" s="65">
        <f>'Tab 1 QIS Measures'!M9</f>
        <v>0</v>
      </c>
    </row>
    <row r="112" spans="1:3" x14ac:dyDescent="0.35">
      <c r="A112" t="s">
        <v>132</v>
      </c>
      <c r="B112" s="35" t="s">
        <v>15</v>
      </c>
      <c r="C112" s="65">
        <f>'Tab 1 QIS Measures'!N9</f>
        <v>0</v>
      </c>
    </row>
    <row r="113" spans="1:3" x14ac:dyDescent="0.35">
      <c r="A113" t="s">
        <v>132</v>
      </c>
      <c r="B113" s="35" t="s">
        <v>16</v>
      </c>
      <c r="C113" s="65">
        <f>'Tab 1 QIS Measures'!O9</f>
        <v>0</v>
      </c>
    </row>
    <row r="114" spans="1:3" x14ac:dyDescent="0.35">
      <c r="A114" t="s">
        <v>132</v>
      </c>
      <c r="B114" s="35" t="s">
        <v>23</v>
      </c>
      <c r="C114" s="65">
        <f>'Tab 1 QIS Measures'!P9</f>
        <v>0</v>
      </c>
    </row>
    <row r="115" spans="1:3" x14ac:dyDescent="0.35">
      <c r="A115" t="s">
        <v>132</v>
      </c>
      <c r="B115" s="35" t="s">
        <v>17</v>
      </c>
      <c r="C115" s="65">
        <f>'Tab 1 QIS Measures'!Q9</f>
        <v>0</v>
      </c>
    </row>
    <row r="116" spans="1:3" x14ac:dyDescent="0.35">
      <c r="A116" t="s">
        <v>132</v>
      </c>
      <c r="B116" s="35" t="s">
        <v>18</v>
      </c>
      <c r="C116" s="65">
        <f>'Tab 1 QIS Measures'!R9</f>
        <v>0</v>
      </c>
    </row>
    <row r="117" spans="1:3" x14ac:dyDescent="0.35">
      <c r="A117" t="s">
        <v>132</v>
      </c>
      <c r="B117" s="35" t="s">
        <v>19</v>
      </c>
      <c r="C117" s="65">
        <f>'Tab 1 QIS Measures'!S9</f>
        <v>0</v>
      </c>
    </row>
    <row r="118" spans="1:3" x14ac:dyDescent="0.35">
      <c r="A118" t="s">
        <v>132</v>
      </c>
      <c r="B118" s="35" t="s">
        <v>24</v>
      </c>
      <c r="C118" s="65">
        <f>'Tab 1 QIS Measures'!T9</f>
        <v>0</v>
      </c>
    </row>
    <row r="119" spans="1:3" x14ac:dyDescent="0.35">
      <c r="A119" t="s">
        <v>119</v>
      </c>
      <c r="B119" s="1" t="str">
        <f>IF(C73="","Measure One Race  "&amp;A119,C20&amp;" "&amp;C21&amp;" Race "&amp;A119)</f>
        <v>Cervical Cancer Screening (CCS-E) Total Race Denominator f/u 1</v>
      </c>
      <c r="C119" s="1"/>
    </row>
    <row r="120" spans="1:3" x14ac:dyDescent="0.35">
      <c r="A120" t="s">
        <v>132</v>
      </c>
      <c r="B120" s="35" t="s">
        <v>11</v>
      </c>
      <c r="C120" s="65">
        <f>'Tab 1 QIS Measures'!H10</f>
        <v>0</v>
      </c>
    </row>
    <row r="121" spans="1:3" x14ac:dyDescent="0.35">
      <c r="A121" t="s">
        <v>132</v>
      </c>
      <c r="B121" s="35" t="s">
        <v>12</v>
      </c>
      <c r="C121" s="65">
        <f>'Tab 1 QIS Measures'!I10</f>
        <v>0</v>
      </c>
    </row>
    <row r="122" spans="1:3" x14ac:dyDescent="0.35">
      <c r="A122" t="s">
        <v>132</v>
      </c>
      <c r="B122" s="35" t="s">
        <v>90</v>
      </c>
      <c r="C122" s="65">
        <f>'Tab 1 QIS Measures'!J10</f>
        <v>0</v>
      </c>
    </row>
    <row r="123" spans="1:3" x14ac:dyDescent="0.35">
      <c r="A123" t="s">
        <v>132</v>
      </c>
      <c r="B123" s="35" t="s">
        <v>91</v>
      </c>
      <c r="C123" s="65">
        <f>'Tab 1 QIS Measures'!K10</f>
        <v>0</v>
      </c>
    </row>
    <row r="124" spans="1:3" x14ac:dyDescent="0.35">
      <c r="A124" t="s">
        <v>132</v>
      </c>
      <c r="B124" s="35" t="s">
        <v>13</v>
      </c>
      <c r="C124" s="65">
        <f>'Tab 1 QIS Measures'!L10</f>
        <v>0</v>
      </c>
    </row>
    <row r="125" spans="1:3" x14ac:dyDescent="0.35">
      <c r="A125" t="s">
        <v>132</v>
      </c>
      <c r="B125" s="35" t="s">
        <v>14</v>
      </c>
      <c r="C125" s="65">
        <f>'Tab 1 QIS Measures'!M10</f>
        <v>0</v>
      </c>
    </row>
    <row r="126" spans="1:3" x14ac:dyDescent="0.35">
      <c r="A126" t="s">
        <v>132</v>
      </c>
      <c r="B126" s="35" t="s">
        <v>15</v>
      </c>
      <c r="C126" s="65">
        <f>'Tab 1 QIS Measures'!N10</f>
        <v>0</v>
      </c>
    </row>
    <row r="127" spans="1:3" x14ac:dyDescent="0.35">
      <c r="A127" t="s">
        <v>132</v>
      </c>
      <c r="B127" s="35" t="s">
        <v>16</v>
      </c>
      <c r="C127" s="65">
        <f>'Tab 1 QIS Measures'!O10</f>
        <v>0</v>
      </c>
    </row>
    <row r="128" spans="1:3" x14ac:dyDescent="0.35">
      <c r="A128" t="s">
        <v>132</v>
      </c>
      <c r="B128" s="35" t="s">
        <v>23</v>
      </c>
      <c r="C128" s="65">
        <f>'Tab 1 QIS Measures'!P10</f>
        <v>0</v>
      </c>
    </row>
    <row r="129" spans="1:3" x14ac:dyDescent="0.35">
      <c r="A129" t="s">
        <v>132</v>
      </c>
      <c r="B129" s="35" t="s">
        <v>17</v>
      </c>
      <c r="C129" s="65">
        <f>'Tab 1 QIS Measures'!Q10</f>
        <v>0</v>
      </c>
    </row>
    <row r="130" spans="1:3" x14ac:dyDescent="0.35">
      <c r="A130" t="s">
        <v>132</v>
      </c>
      <c r="B130" s="35" t="s">
        <v>18</v>
      </c>
      <c r="C130" s="65">
        <f>'Tab 1 QIS Measures'!R10</f>
        <v>0</v>
      </c>
    </row>
    <row r="131" spans="1:3" x14ac:dyDescent="0.35">
      <c r="A131" t="s">
        <v>132</v>
      </c>
      <c r="B131" s="35" t="s">
        <v>19</v>
      </c>
      <c r="C131" s="65">
        <f>'Tab 1 QIS Measures'!S10</f>
        <v>0</v>
      </c>
    </row>
    <row r="132" spans="1:3" x14ac:dyDescent="0.35">
      <c r="A132" t="s">
        <v>132</v>
      </c>
      <c r="B132" s="35" t="s">
        <v>24</v>
      </c>
      <c r="C132" s="65">
        <f>'Tab 1 QIS Measures'!T10</f>
        <v>0</v>
      </c>
    </row>
    <row r="133" spans="1:3" x14ac:dyDescent="0.35">
      <c r="A133" t="s">
        <v>120</v>
      </c>
      <c r="B133" s="1" t="str">
        <f>IF(C73="","Measure One Race  "&amp;A133,C20&amp;" "&amp;C21&amp;" Race "&amp;A133)</f>
        <v>Cervical Cancer Screening (CCS-E) Total Race Numerator f/u 2</v>
      </c>
      <c r="C133" s="1"/>
    </row>
    <row r="134" spans="1:3" x14ac:dyDescent="0.35">
      <c r="A134" t="s">
        <v>132</v>
      </c>
      <c r="B134" s="35" t="s">
        <v>11</v>
      </c>
      <c r="C134" s="65">
        <f>'Tab 1 QIS Measures'!H12</f>
        <v>0</v>
      </c>
    </row>
    <row r="135" spans="1:3" x14ac:dyDescent="0.35">
      <c r="A135" t="s">
        <v>132</v>
      </c>
      <c r="B135" s="35" t="s">
        <v>12</v>
      </c>
      <c r="C135" s="65">
        <f>'Tab 1 QIS Measures'!I12</f>
        <v>0</v>
      </c>
    </row>
    <row r="136" spans="1:3" x14ac:dyDescent="0.35">
      <c r="A136" t="s">
        <v>132</v>
      </c>
      <c r="B136" s="35" t="s">
        <v>90</v>
      </c>
      <c r="C136" s="65">
        <f>'Tab 1 QIS Measures'!J12</f>
        <v>0</v>
      </c>
    </row>
    <row r="137" spans="1:3" x14ac:dyDescent="0.35">
      <c r="A137" t="s">
        <v>132</v>
      </c>
      <c r="B137" s="35" t="s">
        <v>91</v>
      </c>
      <c r="C137" s="65">
        <f>'Tab 1 QIS Measures'!K12</f>
        <v>0</v>
      </c>
    </row>
    <row r="138" spans="1:3" x14ac:dyDescent="0.35">
      <c r="A138" t="s">
        <v>132</v>
      </c>
      <c r="B138" s="35" t="s">
        <v>13</v>
      </c>
      <c r="C138" s="65">
        <f>'Tab 1 QIS Measures'!L12</f>
        <v>0</v>
      </c>
    </row>
    <row r="139" spans="1:3" x14ac:dyDescent="0.35">
      <c r="A139" t="s">
        <v>132</v>
      </c>
      <c r="B139" s="35" t="s">
        <v>14</v>
      </c>
      <c r="C139" s="65">
        <f>'Tab 1 QIS Measures'!M12</f>
        <v>0</v>
      </c>
    </row>
    <row r="140" spans="1:3" x14ac:dyDescent="0.35">
      <c r="A140" t="s">
        <v>132</v>
      </c>
      <c r="B140" s="35" t="s">
        <v>15</v>
      </c>
      <c r="C140" s="65">
        <f>'Tab 1 QIS Measures'!N12</f>
        <v>0</v>
      </c>
    </row>
    <row r="141" spans="1:3" x14ac:dyDescent="0.35">
      <c r="A141" t="s">
        <v>132</v>
      </c>
      <c r="B141" s="35" t="s">
        <v>16</v>
      </c>
      <c r="C141" s="65">
        <f>'Tab 1 QIS Measures'!O12</f>
        <v>0</v>
      </c>
    </row>
    <row r="142" spans="1:3" x14ac:dyDescent="0.35">
      <c r="A142" t="s">
        <v>132</v>
      </c>
      <c r="B142" s="35" t="s">
        <v>23</v>
      </c>
      <c r="C142" s="65">
        <f>'Tab 1 QIS Measures'!P12</f>
        <v>0</v>
      </c>
    </row>
    <row r="143" spans="1:3" x14ac:dyDescent="0.35">
      <c r="A143" t="s">
        <v>132</v>
      </c>
      <c r="B143" s="35" t="s">
        <v>17</v>
      </c>
      <c r="C143" s="65">
        <f>'Tab 1 QIS Measures'!Q12</f>
        <v>0</v>
      </c>
    </row>
    <row r="144" spans="1:3" x14ac:dyDescent="0.35">
      <c r="A144" t="s">
        <v>132</v>
      </c>
      <c r="B144" s="35" t="s">
        <v>18</v>
      </c>
      <c r="C144" s="65">
        <f>'Tab 1 QIS Measures'!R12</f>
        <v>0</v>
      </c>
    </row>
    <row r="145" spans="1:3" x14ac:dyDescent="0.35">
      <c r="A145" t="s">
        <v>132</v>
      </c>
      <c r="B145" s="35" t="s">
        <v>19</v>
      </c>
      <c r="C145" s="65">
        <f>'Tab 1 QIS Measures'!S12</f>
        <v>0</v>
      </c>
    </row>
    <row r="146" spans="1:3" x14ac:dyDescent="0.35">
      <c r="A146" t="s">
        <v>132</v>
      </c>
      <c r="B146" s="35" t="s">
        <v>24</v>
      </c>
      <c r="C146" s="65">
        <f>'Tab 1 QIS Measures'!T12</f>
        <v>0</v>
      </c>
    </row>
    <row r="147" spans="1:3" x14ac:dyDescent="0.35">
      <c r="A147" t="s">
        <v>118</v>
      </c>
      <c r="B147" s="1" t="str">
        <f>IF(C73="","Measure One Race  "&amp;A147,C20&amp;" "&amp;C21&amp;" Race "&amp;A147)</f>
        <v>Cervical Cancer Screening (CCS-E) Total Race Denominator f/u 2</v>
      </c>
      <c r="C147" s="1"/>
    </row>
    <row r="148" spans="1:3" x14ac:dyDescent="0.35">
      <c r="A148" t="s">
        <v>132</v>
      </c>
      <c r="B148" s="35" t="s">
        <v>11</v>
      </c>
      <c r="C148" s="65">
        <f>'Tab 1 QIS Measures'!H13</f>
        <v>0</v>
      </c>
    </row>
    <row r="149" spans="1:3" x14ac:dyDescent="0.35">
      <c r="A149" t="s">
        <v>132</v>
      </c>
      <c r="B149" s="35" t="s">
        <v>12</v>
      </c>
      <c r="C149" s="65">
        <f>'Tab 1 QIS Measures'!I13</f>
        <v>0</v>
      </c>
    </row>
    <row r="150" spans="1:3" x14ac:dyDescent="0.35">
      <c r="A150" t="s">
        <v>132</v>
      </c>
      <c r="B150" s="35" t="s">
        <v>90</v>
      </c>
      <c r="C150" s="65">
        <f>'Tab 1 QIS Measures'!J13</f>
        <v>0</v>
      </c>
    </row>
    <row r="151" spans="1:3" x14ac:dyDescent="0.35">
      <c r="A151" t="s">
        <v>132</v>
      </c>
      <c r="B151" s="35" t="s">
        <v>91</v>
      </c>
      <c r="C151" s="65">
        <f>'Tab 1 QIS Measures'!K13</f>
        <v>0</v>
      </c>
    </row>
    <row r="152" spans="1:3" x14ac:dyDescent="0.35">
      <c r="A152" t="s">
        <v>132</v>
      </c>
      <c r="B152" s="35" t="s">
        <v>13</v>
      </c>
      <c r="C152" s="65">
        <f>'Tab 1 QIS Measures'!L13</f>
        <v>0</v>
      </c>
    </row>
    <row r="153" spans="1:3" x14ac:dyDescent="0.35">
      <c r="A153" t="s">
        <v>132</v>
      </c>
      <c r="B153" s="35" t="s">
        <v>14</v>
      </c>
      <c r="C153" s="65">
        <f>'Tab 1 QIS Measures'!M13</f>
        <v>0</v>
      </c>
    </row>
    <row r="154" spans="1:3" x14ac:dyDescent="0.35">
      <c r="A154" t="s">
        <v>132</v>
      </c>
      <c r="B154" s="35" t="s">
        <v>15</v>
      </c>
      <c r="C154" s="65">
        <f>'Tab 1 QIS Measures'!N13</f>
        <v>0</v>
      </c>
    </row>
    <row r="155" spans="1:3" x14ac:dyDescent="0.35">
      <c r="A155" t="s">
        <v>132</v>
      </c>
      <c r="B155" s="35" t="s">
        <v>16</v>
      </c>
      <c r="C155" s="65">
        <f>'Tab 1 QIS Measures'!O13</f>
        <v>0</v>
      </c>
    </row>
    <row r="156" spans="1:3" x14ac:dyDescent="0.35">
      <c r="A156" t="s">
        <v>132</v>
      </c>
      <c r="B156" s="35" t="s">
        <v>23</v>
      </c>
      <c r="C156" s="65">
        <f>'Tab 1 QIS Measures'!P13</f>
        <v>0</v>
      </c>
    </row>
    <row r="157" spans="1:3" x14ac:dyDescent="0.35">
      <c r="A157" t="s">
        <v>132</v>
      </c>
      <c r="B157" s="35" t="s">
        <v>17</v>
      </c>
      <c r="C157" s="65">
        <f>'Tab 1 QIS Measures'!Q13</f>
        <v>0</v>
      </c>
    </row>
    <row r="158" spans="1:3" x14ac:dyDescent="0.35">
      <c r="A158" t="s">
        <v>132</v>
      </c>
      <c r="B158" s="35" t="s">
        <v>18</v>
      </c>
      <c r="C158" s="65">
        <f>'Tab 1 QIS Measures'!R13</f>
        <v>0</v>
      </c>
    </row>
    <row r="159" spans="1:3" x14ac:dyDescent="0.35">
      <c r="A159" t="s">
        <v>132</v>
      </c>
      <c r="B159" s="35" t="s">
        <v>19</v>
      </c>
      <c r="C159" s="65">
        <f>'Tab 1 QIS Measures'!S13</f>
        <v>0</v>
      </c>
    </row>
    <row r="160" spans="1:3" x14ac:dyDescent="0.35">
      <c r="A160" t="s">
        <v>132</v>
      </c>
      <c r="B160" s="35" t="s">
        <v>24</v>
      </c>
      <c r="C160" s="65">
        <f>'Tab 1 QIS Measures'!T13</f>
        <v>0</v>
      </c>
    </row>
    <row r="161" spans="1:3" x14ac:dyDescent="0.35">
      <c r="B161" s="130" t="s">
        <v>187</v>
      </c>
      <c r="C161" s="131"/>
    </row>
    <row r="162" spans="1:3" x14ac:dyDescent="0.35">
      <c r="B162" s="35" t="s">
        <v>11</v>
      </c>
      <c r="C162" s="59" t="str">
        <f>IF('Tab 1 QIS Measures'!H13&gt;30,'Tab 1 QIS Measures'!H$14,"under30")</f>
        <v>under30</v>
      </c>
    </row>
    <row r="163" spans="1:3" x14ac:dyDescent="0.35">
      <c r="B163" s="35" t="s">
        <v>12</v>
      </c>
      <c r="C163" s="59" t="str">
        <f>IF('Tab 1 QIS Measures'!I$13&gt;30,'Tab 1 QIS Measures'!I$14,"under30")</f>
        <v>under30</v>
      </c>
    </row>
    <row r="164" spans="1:3" x14ac:dyDescent="0.35">
      <c r="B164" s="35" t="s">
        <v>90</v>
      </c>
      <c r="C164" s="59" t="str">
        <f>IF('Tab 1 QIS Measures'!J$13&gt;30,'Tab 1 QIS Measures'!J$14,"under30")</f>
        <v>under30</v>
      </c>
    </row>
    <row r="165" spans="1:3" x14ac:dyDescent="0.35">
      <c r="B165" s="35" t="s">
        <v>91</v>
      </c>
      <c r="C165" s="59" t="str">
        <f>IF('Tab 1 QIS Measures'!K$13&gt;30,'Tab 1 QIS Measures'!K$14,"under30")</f>
        <v>under30</v>
      </c>
    </row>
    <row r="166" spans="1:3" x14ac:dyDescent="0.35">
      <c r="B166" s="35" t="s">
        <v>13</v>
      </c>
      <c r="C166" s="59" t="str">
        <f>IF('Tab 1 QIS Measures'!L$13&gt;30,'Tab 1 QIS Measures'!L$14,"under30")</f>
        <v>under30</v>
      </c>
    </row>
    <row r="167" spans="1:3" x14ac:dyDescent="0.35">
      <c r="B167" s="35" t="s">
        <v>14</v>
      </c>
      <c r="C167" s="59" t="str">
        <f>IF('Tab 1 QIS Measures'!M$13&gt;30,'Tab 1 QIS Measures'!M$14,"under30")</f>
        <v>under30</v>
      </c>
    </row>
    <row r="168" spans="1:3" x14ac:dyDescent="0.35">
      <c r="B168" s="35" t="s">
        <v>15</v>
      </c>
      <c r="C168" s="59" t="str">
        <f>IF('Tab 1 QIS Measures'!N$13&gt;30,'Tab 1 QIS Measures'!N$14,"under30")</f>
        <v>under30</v>
      </c>
    </row>
    <row r="169" spans="1:3" x14ac:dyDescent="0.35">
      <c r="B169" s="35" t="s">
        <v>16</v>
      </c>
      <c r="C169" s="59" t="str">
        <f>IF('Tab 1 QIS Measures'!O$13&gt;30,'Tab 1 QIS Measures'!O$14,"under30")</f>
        <v>under30</v>
      </c>
    </row>
    <row r="170" spans="1:3" x14ac:dyDescent="0.35">
      <c r="B170" s="35" t="s">
        <v>17</v>
      </c>
      <c r="C170" s="59" t="str">
        <f>IF('Tab 1 QIS Measures'!Q$13&gt;30,'Tab 1 QIS Measures'!Q$14,"under30")</f>
        <v>under30</v>
      </c>
    </row>
    <row r="171" spans="1:3" x14ac:dyDescent="0.35">
      <c r="B171" s="35" t="s">
        <v>18</v>
      </c>
      <c r="C171" s="59" t="str">
        <f>IF('Tab 1 QIS Measures'!R$13&gt;30,'Tab 1 QIS Measures'!R$14,"under30")</f>
        <v>under30</v>
      </c>
    </row>
    <row r="172" spans="1:3" x14ac:dyDescent="0.35">
      <c r="B172" s="35" t="s">
        <v>19</v>
      </c>
      <c r="C172" s="59" t="str">
        <f>IF('Tab 1 QIS Measures'!S$13&gt;30,'Tab 1 QIS Measures'!S$14,"under30")</f>
        <v>under30</v>
      </c>
    </row>
    <row r="173" spans="1:3" x14ac:dyDescent="0.35">
      <c r="A173" t="s">
        <v>133</v>
      </c>
      <c r="B173" s="29" t="s">
        <v>135</v>
      </c>
      <c r="C173" s="68" t="str">
        <f>'Tab 0 General Information'!$C$31</f>
        <v>Breast Cancer Screening (BCS-E)</v>
      </c>
    </row>
    <row r="174" spans="1:3" x14ac:dyDescent="0.35">
      <c r="A174" t="s">
        <v>133</v>
      </c>
      <c r="B174" s="1" t="str">
        <f>'Tab 0 General Information'!$B$32</f>
        <v>Breast Cancer Screening (BCS-E) Phase</v>
      </c>
      <c r="C174" s="69" t="str">
        <f>'Tab 0 General Information'!C32</f>
        <v>42-51 Years</v>
      </c>
    </row>
    <row r="175" spans="1:3" x14ac:dyDescent="0.35">
      <c r="A175" t="s">
        <v>133</v>
      </c>
      <c r="B175" s="1" t="str">
        <f>'Tab 0 General Information'!$B$33&amp;" Start"</f>
        <v>Breast Cancer Screening (BCS-E) Baseline Timeframe Start</v>
      </c>
      <c r="C175" s="66">
        <f>'Tab 0 General Information'!D33</f>
        <v>45682</v>
      </c>
    </row>
    <row r="176" spans="1:3" x14ac:dyDescent="0.35">
      <c r="A176" t="s">
        <v>133</v>
      </c>
      <c r="B176" s="1" t="str">
        <f>'Tab 0 General Information'!$B$33&amp; " Finish"</f>
        <v>Breast Cancer Screening (BCS-E) Baseline Timeframe Finish</v>
      </c>
      <c r="C176" s="66">
        <f>'Tab 0 General Information'!E33</f>
        <v>46022</v>
      </c>
    </row>
    <row r="177" spans="1:3" x14ac:dyDescent="0.35">
      <c r="A177" t="s">
        <v>133</v>
      </c>
      <c r="B177" s="1" t="str">
        <f>'Tab 0 General Information'!$B$34&amp; " Start"</f>
        <v>Breast Cancer Screening (BCS-E) First Followup Timeframe Start</v>
      </c>
      <c r="C177" s="66" t="str">
        <f>'Tab 0 General Information'!D34</f>
        <v xml:space="preserve"> </v>
      </c>
    </row>
    <row r="178" spans="1:3" x14ac:dyDescent="0.35">
      <c r="A178" t="s">
        <v>133</v>
      </c>
      <c r="B178" s="1" t="str">
        <f>'Tab 0 General Information'!$B$34&amp; " Finish"</f>
        <v>Breast Cancer Screening (BCS-E) First Followup Timeframe Finish</v>
      </c>
      <c r="C178" s="66" t="str">
        <f>'Tab 0 General Information'!E34</f>
        <v xml:space="preserve"> </v>
      </c>
    </row>
    <row r="179" spans="1:3" x14ac:dyDescent="0.35">
      <c r="A179" t="s">
        <v>133</v>
      </c>
      <c r="B179" s="1" t="str">
        <f>'Tab 0 General Information'!$B$35&amp; " Start"</f>
        <v>Breast Cancer Screening (BCS-E) Second Followup Timeframe Start</v>
      </c>
      <c r="C179" s="66" t="str">
        <f>'Tab 0 General Information'!D35</f>
        <v xml:space="preserve"> </v>
      </c>
    </row>
    <row r="180" spans="1:3" x14ac:dyDescent="0.35">
      <c r="A180" t="s">
        <v>133</v>
      </c>
      <c r="B180" s="1" t="str">
        <f>'Tab 0 General Information'!$B$35&amp; " Finish"</f>
        <v>Breast Cancer Screening (BCS-E) Second Followup Timeframe Finish</v>
      </c>
      <c r="C180" s="66" t="str">
        <f>'Tab 0 General Information'!E35</f>
        <v xml:space="preserve"> </v>
      </c>
    </row>
    <row r="181" spans="1:3" x14ac:dyDescent="0.35">
      <c r="A181" t="s">
        <v>133</v>
      </c>
      <c r="B181" s="5" t="s">
        <v>70</v>
      </c>
      <c r="C181" s="5"/>
    </row>
    <row r="182" spans="1:3" x14ac:dyDescent="0.35">
      <c r="A182" t="s">
        <v>133</v>
      </c>
      <c r="B182" s="63" t="str">
        <f>'Tab 1 QIS Measures'!$C$17</f>
        <v>Measurement Type</v>
      </c>
      <c r="C182" s="63" t="str">
        <f>'Tab 1 QIS Measures'!D17</f>
        <v>ECDS</v>
      </c>
    </row>
    <row r="183" spans="1:3" x14ac:dyDescent="0.35">
      <c r="A183" t="s">
        <v>133</v>
      </c>
      <c r="B183" s="1" t="str">
        <f>'Tab 1 QIS Measures'!$C$19</f>
        <v>Baseline - 1/2025 - 12/2025 Numerator</v>
      </c>
      <c r="C183">
        <f>'Tab 1 QIS Measures'!D19</f>
        <v>0</v>
      </c>
    </row>
    <row r="184" spans="1:3" x14ac:dyDescent="0.35">
      <c r="A184" t="s">
        <v>133</v>
      </c>
      <c r="B184" s="1" t="str">
        <f>'Tab 1 QIS Measures'!$C$20</f>
        <v>Baseline - 1/2025 - 12/2025 Denominator</v>
      </c>
      <c r="C184">
        <f>'Tab 1 QIS Measures'!D20</f>
        <v>0</v>
      </c>
    </row>
    <row r="185" spans="1:3" x14ac:dyDescent="0.35">
      <c r="A185" t="s">
        <v>133</v>
      </c>
      <c r="B185" s="1" t="str">
        <f>'Tab 1 QIS Measures'!$C$18</f>
        <v>Target Rate (autopopulates from BCS-E 52-74 years)</v>
      </c>
      <c r="C185" s="3">
        <f>'Tab 1 QIS Measures'!D18</f>
        <v>0</v>
      </c>
    </row>
    <row r="186" spans="1:3" x14ac:dyDescent="0.35">
      <c r="A186" t="s">
        <v>133</v>
      </c>
      <c r="B186" s="1" t="str">
        <f>'Tab 1 QIS Measures'!$C$21</f>
        <v>Actual Rate</v>
      </c>
      <c r="C186" s="45">
        <f>'Tab 1 QIS Measures'!D21</f>
        <v>0</v>
      </c>
    </row>
    <row r="187" spans="1:3" x14ac:dyDescent="0.35">
      <c r="A187" t="s">
        <v>133</v>
      </c>
      <c r="B187" s="1" t="e">
        <f>'Tab 1 QIS Measures'!$C$22</f>
        <v>#VALUE!</v>
      </c>
      <c r="C187">
        <f>'Tab 1 QIS Measures'!D22</f>
        <v>0</v>
      </c>
    </row>
    <row r="188" spans="1:3" x14ac:dyDescent="0.35">
      <c r="A188" t="s">
        <v>133</v>
      </c>
      <c r="B188" s="1" t="e">
        <f>'Tab 1 QIS Measures'!$C$23</f>
        <v>#VALUE!</v>
      </c>
      <c r="C188">
        <f>'Tab 1 QIS Measures'!D23</f>
        <v>0</v>
      </c>
    </row>
    <row r="189" spans="1:3" x14ac:dyDescent="0.35">
      <c r="A189" t="s">
        <v>133</v>
      </c>
      <c r="B189" s="1" t="str">
        <f>'Tab 1 QIS Measures'!$C$24</f>
        <v>Actual Rate</v>
      </c>
      <c r="C189" s="67">
        <f>'Tab 1 QIS Measures'!D24</f>
        <v>0</v>
      </c>
    </row>
    <row r="190" spans="1:3" x14ac:dyDescent="0.35">
      <c r="A190" t="s">
        <v>133</v>
      </c>
      <c r="B190" s="1" t="e">
        <f>'Tab 1 QIS Measures'!$C$25</f>
        <v>#VALUE!</v>
      </c>
      <c r="C190">
        <f>'Tab 1 QIS Measures'!D25</f>
        <v>0</v>
      </c>
    </row>
    <row r="191" spans="1:3" x14ac:dyDescent="0.35">
      <c r="A191" t="s">
        <v>133</v>
      </c>
      <c r="B191" s="1" t="e">
        <f>'Tab 1 QIS Measures'!$C$26</f>
        <v>#VALUE!</v>
      </c>
      <c r="C191">
        <f>'Tab 1 QIS Measures'!D26</f>
        <v>0</v>
      </c>
    </row>
    <row r="192" spans="1:3" x14ac:dyDescent="0.35">
      <c r="A192" t="s">
        <v>133</v>
      </c>
      <c r="B192" s="1" t="str">
        <f>'Tab 1 QIS Measures'!$C$27</f>
        <v>Actual Rate</v>
      </c>
      <c r="C192" s="67">
        <f>'Tab 1 QIS Measures'!D27</f>
        <v>0</v>
      </c>
    </row>
    <row r="193" spans="1:3" x14ac:dyDescent="0.35">
      <c r="B193" s="1" t="str">
        <f>'Tab 1 QIS Measures'!$C$28</f>
        <v>Progress to Target</v>
      </c>
      <c r="C193" s="67" t="str">
        <f>'Tab 1 QIS Measures'!D28</f>
        <v>0</v>
      </c>
    </row>
    <row r="194" spans="1:3" x14ac:dyDescent="0.35">
      <c r="A194" t="s">
        <v>133</v>
      </c>
      <c r="B194" s="5" t="s">
        <v>71</v>
      </c>
      <c r="C194" s="5"/>
    </row>
    <row r="195" spans="1:3" x14ac:dyDescent="0.35">
      <c r="A195" t="s">
        <v>133</v>
      </c>
      <c r="B195" s="63" t="str">
        <f>'Tab 1 QIS Measures'!$B$16</f>
        <v>Measure 1b Name - Breast Cancer Screening (BCS-E) 42-51 Years</v>
      </c>
    </row>
    <row r="196" spans="1:3" x14ac:dyDescent="0.35">
      <c r="A196" t="s">
        <v>133</v>
      </c>
      <c r="B196" s="1" t="str">
        <f>'Tab 1 QIS Measures'!$C$19</f>
        <v>Baseline - 1/2025 - 12/2025 Numerator</v>
      </c>
      <c r="C196">
        <f>'Tab 1 QIS Measures'!E19</f>
        <v>0</v>
      </c>
    </row>
    <row r="197" spans="1:3" x14ac:dyDescent="0.35">
      <c r="A197" t="s">
        <v>133</v>
      </c>
      <c r="B197" s="1" t="str">
        <f>'Tab 1 QIS Measures'!$C$20</f>
        <v>Baseline - 1/2025 - 12/2025 Denominator</v>
      </c>
      <c r="C197">
        <f>'Tab 1 QIS Measures'!E20</f>
        <v>0</v>
      </c>
    </row>
    <row r="198" spans="1:3" x14ac:dyDescent="0.35">
      <c r="A198" t="s">
        <v>133</v>
      </c>
      <c r="B198" s="1" t="str">
        <f>'Tab 1 QIS Measures'!$C$18</f>
        <v>Target Rate (autopopulates from BCS-E 52-74 years)</v>
      </c>
      <c r="C198" s="45">
        <f>'Tab 1 QIS Measures'!E18</f>
        <v>0</v>
      </c>
    </row>
    <row r="199" spans="1:3" x14ac:dyDescent="0.35">
      <c r="A199" t="s">
        <v>133</v>
      </c>
      <c r="B199" s="1" t="str">
        <f>'Tab 1 QIS Measures'!$C$21</f>
        <v>Actual Rate</v>
      </c>
      <c r="C199" s="59">
        <f>'Tab 1 QIS Measures'!E21</f>
        <v>0</v>
      </c>
    </row>
    <row r="200" spans="1:3" x14ac:dyDescent="0.35">
      <c r="A200" t="s">
        <v>133</v>
      </c>
      <c r="B200" s="1" t="e">
        <f>'Tab 1 QIS Measures'!$C$22</f>
        <v>#VALUE!</v>
      </c>
      <c r="C200">
        <f>'Tab 1 QIS Measures'!E22</f>
        <v>0</v>
      </c>
    </row>
    <row r="201" spans="1:3" x14ac:dyDescent="0.35">
      <c r="A201" t="s">
        <v>133</v>
      </c>
      <c r="B201" s="1" t="e">
        <f>'Tab 1 QIS Measures'!$C$23</f>
        <v>#VALUE!</v>
      </c>
      <c r="C201">
        <f>'Tab 1 QIS Measures'!E23</f>
        <v>0</v>
      </c>
    </row>
    <row r="202" spans="1:3" x14ac:dyDescent="0.35">
      <c r="A202" t="s">
        <v>133</v>
      </c>
      <c r="B202" s="1" t="str">
        <f>'Tab 1 QIS Measures'!$C$24</f>
        <v>Actual Rate</v>
      </c>
      <c r="C202" s="60">
        <f>'Tab 1 QIS Measures'!E24</f>
        <v>0</v>
      </c>
    </row>
    <row r="203" spans="1:3" x14ac:dyDescent="0.35">
      <c r="A203" t="s">
        <v>133</v>
      </c>
      <c r="B203" s="1" t="e">
        <f>'Tab 1 QIS Measures'!$C$25</f>
        <v>#VALUE!</v>
      </c>
      <c r="C203">
        <f>'Tab 1 QIS Measures'!E25</f>
        <v>0</v>
      </c>
    </row>
    <row r="204" spans="1:3" x14ac:dyDescent="0.35">
      <c r="A204" t="s">
        <v>133</v>
      </c>
      <c r="B204" s="1" t="e">
        <f>'Tab 1 QIS Measures'!$C$26</f>
        <v>#VALUE!</v>
      </c>
      <c r="C204">
        <f>'Tab 1 QIS Measures'!E26</f>
        <v>0</v>
      </c>
    </row>
    <row r="205" spans="1:3" x14ac:dyDescent="0.35">
      <c r="A205" t="s">
        <v>133</v>
      </c>
      <c r="B205" s="1" t="str">
        <f>'Tab 1 QIS Measures'!$C$27</f>
        <v>Actual Rate</v>
      </c>
      <c r="C205" s="60">
        <f>'Tab 1 QIS Measures'!E27</f>
        <v>0</v>
      </c>
    </row>
    <row r="206" spans="1:3" x14ac:dyDescent="0.35">
      <c r="B206" s="5" t="s">
        <v>186</v>
      </c>
      <c r="C206" s="60"/>
    </row>
    <row r="207" spans="1:3" x14ac:dyDescent="0.35">
      <c r="B207" t="str">
        <f>'Tab 1 QIS Measures'!B16</f>
        <v>Measure 1b Name - Breast Cancer Screening (BCS-E) 42-51 Years</v>
      </c>
      <c r="C207" s="60" t="str">
        <f>'Tab 1 QIS Measures'!B16</f>
        <v>Measure 1b Name - Breast Cancer Screening (BCS-E) 42-51 Years</v>
      </c>
    </row>
    <row r="208" spans="1:3" x14ac:dyDescent="0.35">
      <c r="B208" t="str">
        <f>'Tab 1 QIS Measures'!C19</f>
        <v>Baseline - 1/2025 - 12/2025 Numerator</v>
      </c>
      <c r="C208" s="60" t="str">
        <f>'Tab 1 QIS Measures'!C6</f>
        <v>Baseline - 1/2021 - 12/2021 Numerator</v>
      </c>
    </row>
    <row r="209" spans="1:3" x14ac:dyDescent="0.35">
      <c r="B209" t="str">
        <f>'Tab 1 QIS Measures'!C20</f>
        <v>Baseline - 1/2025 - 12/2025 Denominator</v>
      </c>
      <c r="C209" s="60" t="str">
        <f>'Tab 1 QIS Measures'!C7</f>
        <v>Baseline - 1/2021 - 12/2021 Denominator</v>
      </c>
    </row>
    <row r="210" spans="1:3" x14ac:dyDescent="0.35">
      <c r="B210" t="str">
        <f>'Tab 1 QIS Measures'!C21</f>
        <v>Actual Rate</v>
      </c>
      <c r="C210" s="60"/>
    </row>
    <row r="211" spans="1:3" x14ac:dyDescent="0.35">
      <c r="B211" t="e">
        <f>'Tab 1 QIS Measures'!C22</f>
        <v>#VALUE!</v>
      </c>
      <c r="C211" s="60"/>
    </row>
    <row r="212" spans="1:3" x14ac:dyDescent="0.35">
      <c r="B212" t="e">
        <f>'Tab 1 QIS Measures'!C23</f>
        <v>#VALUE!</v>
      </c>
      <c r="C212" s="60"/>
    </row>
    <row r="213" spans="1:3" x14ac:dyDescent="0.35">
      <c r="B213" t="str">
        <f>'Tab 1 QIS Measures'!C24</f>
        <v>Actual Rate</v>
      </c>
      <c r="C213" s="60"/>
    </row>
    <row r="214" spans="1:3" x14ac:dyDescent="0.35">
      <c r="B214" t="e">
        <f>'Tab 1 QIS Measures'!C25</f>
        <v>#VALUE!</v>
      </c>
      <c r="C214" s="60"/>
    </row>
    <row r="215" spans="1:3" x14ac:dyDescent="0.35">
      <c r="B215" t="e">
        <f>'Tab 1 QIS Measures'!C26</f>
        <v>#VALUE!</v>
      </c>
      <c r="C215" s="60"/>
    </row>
    <row r="216" spans="1:3" x14ac:dyDescent="0.35">
      <c r="B216" t="str">
        <f>'Tab 1 QIS Measures'!C27</f>
        <v>Actual Rate</v>
      </c>
      <c r="C216" s="60"/>
    </row>
    <row r="217" spans="1:3" x14ac:dyDescent="0.35">
      <c r="A217" t="s">
        <v>133</v>
      </c>
      <c r="B217" s="5" t="s">
        <v>185</v>
      </c>
      <c r="C217" s="5"/>
    </row>
    <row r="218" spans="1:3" x14ac:dyDescent="0.35">
      <c r="A218" t="s">
        <v>133</v>
      </c>
      <c r="B218" s="63" t="str">
        <f>'Tab 1 QIS Measures'!$B$16</f>
        <v>Measure 1b Name - Breast Cancer Screening (BCS-E) 42-51 Years</v>
      </c>
    </row>
    <row r="219" spans="1:3" x14ac:dyDescent="0.35">
      <c r="A219" t="s">
        <v>133</v>
      </c>
      <c r="B219" s="1" t="str">
        <f>'Tab 1 QIS Measures'!$C$19</f>
        <v>Baseline - 1/2025 - 12/2025 Numerator</v>
      </c>
      <c r="C219" s="61">
        <f>'Tab 1 QIS Measures'!F19</f>
        <v>0</v>
      </c>
    </row>
    <row r="220" spans="1:3" x14ac:dyDescent="0.35">
      <c r="A220" t="s">
        <v>133</v>
      </c>
      <c r="B220" s="1" t="str">
        <f>'Tab 1 QIS Measures'!$C$20</f>
        <v>Baseline - 1/2025 - 12/2025 Denominator</v>
      </c>
      <c r="C220" s="61">
        <f>'Tab 1 QIS Measures'!F20</f>
        <v>0</v>
      </c>
    </row>
    <row r="221" spans="1:3" x14ac:dyDescent="0.35">
      <c r="A221" t="s">
        <v>133</v>
      </c>
      <c r="B221" s="1" t="str">
        <f>'Tab 1 QIS Measures'!$C$18</f>
        <v>Target Rate (autopopulates from BCS-E 52-74 years)</v>
      </c>
      <c r="C221" s="59">
        <f>'Tab 1 QIS Measures'!F18</f>
        <v>0</v>
      </c>
    </row>
    <row r="222" spans="1:3" x14ac:dyDescent="0.35">
      <c r="A222" t="s">
        <v>133</v>
      </c>
      <c r="B222" s="1" t="str">
        <f>'Tab 1 QIS Measures'!$C$21</f>
        <v>Actual Rate</v>
      </c>
      <c r="C222" s="59">
        <f>'Tab 1 QIS Measures'!F21</f>
        <v>0</v>
      </c>
    </row>
    <row r="223" spans="1:3" x14ac:dyDescent="0.35">
      <c r="A223" t="s">
        <v>133</v>
      </c>
      <c r="B223" s="1" t="e">
        <f>'Tab 1 QIS Measures'!$C$22</f>
        <v>#VALUE!</v>
      </c>
      <c r="C223" s="61">
        <f>'Tab 1 QIS Measures'!F22</f>
        <v>0</v>
      </c>
    </row>
    <row r="224" spans="1:3" x14ac:dyDescent="0.35">
      <c r="A224" t="s">
        <v>133</v>
      </c>
      <c r="B224" s="1" t="e">
        <f>'Tab 1 QIS Measures'!$C$23</f>
        <v>#VALUE!</v>
      </c>
      <c r="C224" s="61">
        <f>'Tab 1 QIS Measures'!F23</f>
        <v>0</v>
      </c>
    </row>
    <row r="225" spans="1:3" x14ac:dyDescent="0.35">
      <c r="A225" t="s">
        <v>133</v>
      </c>
      <c r="B225" s="1" t="str">
        <f>'Tab 1 QIS Measures'!$C$24</f>
        <v>Actual Rate</v>
      </c>
      <c r="C225" s="61">
        <f>'Tab 1 QIS Measures'!F24</f>
        <v>0</v>
      </c>
    </row>
    <row r="226" spans="1:3" x14ac:dyDescent="0.35">
      <c r="A226" t="s">
        <v>133</v>
      </c>
      <c r="B226" s="1" t="e">
        <f>'Tab 1 QIS Measures'!$C$25</f>
        <v>#VALUE!</v>
      </c>
      <c r="C226" s="61">
        <f>'Tab 1 QIS Measures'!F25</f>
        <v>0</v>
      </c>
    </row>
    <row r="227" spans="1:3" x14ac:dyDescent="0.35">
      <c r="A227" t="s">
        <v>133</v>
      </c>
      <c r="B227" s="1" t="e">
        <f>'Tab 1 QIS Measures'!$C$26</f>
        <v>#VALUE!</v>
      </c>
      <c r="C227" s="61">
        <f>'Tab 1 QIS Measures'!F26</f>
        <v>0</v>
      </c>
    </row>
    <row r="228" spans="1:3" x14ac:dyDescent="0.35">
      <c r="A228" t="s">
        <v>133</v>
      </c>
      <c r="B228" s="1" t="str">
        <f>'Tab 1 QIS Measures'!$C$27</f>
        <v>Actual Rate</v>
      </c>
      <c r="C228" s="61">
        <f>'Tab 1 QIS Measures'!F27</f>
        <v>0</v>
      </c>
    </row>
    <row r="229" spans="1:3" x14ac:dyDescent="0.35">
      <c r="A229" t="s">
        <v>133</v>
      </c>
      <c r="B229" s="5" t="s">
        <v>130</v>
      </c>
      <c r="C229" s="5"/>
    </row>
    <row r="230" spans="1:3" x14ac:dyDescent="0.35">
      <c r="A230" t="s">
        <v>116</v>
      </c>
      <c r="B230" s="63" t="str">
        <f>IF(C173="","Measure Two Race  "&amp;A230,C173&amp;" "&amp;C174&amp;" Race "&amp;A230)</f>
        <v>Breast Cancer Screening (BCS-E) 42-51 Years Race Numerator Baseline</v>
      </c>
      <c r="C230" s="63"/>
    </row>
    <row r="231" spans="1:3" x14ac:dyDescent="0.35">
      <c r="A231" t="s">
        <v>133</v>
      </c>
      <c r="B231" s="35" t="s">
        <v>11</v>
      </c>
      <c r="C231">
        <f>'Tab 1 QIS Measures'!H19</f>
        <v>0</v>
      </c>
    </row>
    <row r="232" spans="1:3" x14ac:dyDescent="0.35">
      <c r="A232" t="s">
        <v>133</v>
      </c>
      <c r="B232" s="35" t="s">
        <v>12</v>
      </c>
      <c r="C232" t="str">
        <f>'Tab 1 QIS Measures'!I19</f>
        <v xml:space="preserve"> </v>
      </c>
    </row>
    <row r="233" spans="1:3" x14ac:dyDescent="0.35">
      <c r="A233" t="s">
        <v>133</v>
      </c>
      <c r="B233" s="35" t="s">
        <v>90</v>
      </c>
      <c r="C233">
        <f>'Tab 1 QIS Measures'!J19</f>
        <v>0</v>
      </c>
    </row>
    <row r="234" spans="1:3" x14ac:dyDescent="0.35">
      <c r="A234" t="s">
        <v>133</v>
      </c>
      <c r="B234" s="35" t="s">
        <v>91</v>
      </c>
      <c r="C234">
        <f>'Tab 1 QIS Measures'!K19</f>
        <v>0</v>
      </c>
    </row>
    <row r="235" spans="1:3" x14ac:dyDescent="0.35">
      <c r="A235" t="s">
        <v>133</v>
      </c>
      <c r="B235" s="35" t="s">
        <v>13</v>
      </c>
      <c r="C235">
        <f>'Tab 1 QIS Measures'!L19</f>
        <v>0</v>
      </c>
    </row>
    <row r="236" spans="1:3" x14ac:dyDescent="0.35">
      <c r="A236" t="s">
        <v>133</v>
      </c>
      <c r="B236" s="35" t="s">
        <v>14</v>
      </c>
      <c r="C236">
        <f>'Tab 1 QIS Measures'!M19</f>
        <v>0</v>
      </c>
    </row>
    <row r="237" spans="1:3" x14ac:dyDescent="0.35">
      <c r="A237" t="s">
        <v>133</v>
      </c>
      <c r="B237" s="35" t="s">
        <v>15</v>
      </c>
      <c r="C237">
        <f>'Tab 1 QIS Measures'!N19</f>
        <v>0</v>
      </c>
    </row>
    <row r="238" spans="1:3" x14ac:dyDescent="0.35">
      <c r="A238" t="s">
        <v>133</v>
      </c>
      <c r="B238" s="35" t="s">
        <v>16</v>
      </c>
      <c r="C238">
        <f>'Tab 1 QIS Measures'!O19</f>
        <v>0</v>
      </c>
    </row>
    <row r="239" spans="1:3" x14ac:dyDescent="0.35">
      <c r="A239" t="s">
        <v>133</v>
      </c>
      <c r="B239" s="35" t="s">
        <v>23</v>
      </c>
      <c r="C239">
        <f>'Tab 1 QIS Measures'!P19</f>
        <v>0</v>
      </c>
    </row>
    <row r="240" spans="1:3" x14ac:dyDescent="0.35">
      <c r="A240" t="s">
        <v>133</v>
      </c>
      <c r="B240" s="35" t="s">
        <v>17</v>
      </c>
      <c r="C240">
        <f>'Tab 1 QIS Measures'!Q19</f>
        <v>0</v>
      </c>
    </row>
    <row r="241" spans="1:3" x14ac:dyDescent="0.35">
      <c r="A241" t="s">
        <v>133</v>
      </c>
      <c r="B241" s="35" t="s">
        <v>18</v>
      </c>
      <c r="C241">
        <f>'Tab 1 QIS Measures'!R19</f>
        <v>0</v>
      </c>
    </row>
    <row r="242" spans="1:3" x14ac:dyDescent="0.35">
      <c r="A242" t="s">
        <v>133</v>
      </c>
      <c r="B242" s="35" t="s">
        <v>19</v>
      </c>
      <c r="C242">
        <f>'Tab 1 QIS Measures'!S19</f>
        <v>0</v>
      </c>
    </row>
    <row r="243" spans="1:3" x14ac:dyDescent="0.35">
      <c r="A243" t="s">
        <v>133</v>
      </c>
      <c r="B243" s="35" t="s">
        <v>24</v>
      </c>
      <c r="C243">
        <f>'Tab 1 QIS Measures'!T19</f>
        <v>0</v>
      </c>
    </row>
    <row r="244" spans="1:3" x14ac:dyDescent="0.35">
      <c r="A244" t="s">
        <v>115</v>
      </c>
      <c r="B244" s="1" t="str">
        <f>IF(C173="","Measure Two Race  "&amp;A244,C173&amp;" "&amp;C174&amp;" Race "&amp;A244)</f>
        <v>Breast Cancer Screening (BCS-E) 42-51 Years Race Denominator Baseline</v>
      </c>
      <c r="C244" s="1"/>
    </row>
    <row r="245" spans="1:3" x14ac:dyDescent="0.35">
      <c r="A245" t="s">
        <v>133</v>
      </c>
      <c r="B245" s="35" t="s">
        <v>11</v>
      </c>
      <c r="C245">
        <f>'Tab 1 QIS Measures'!H20</f>
        <v>0</v>
      </c>
    </row>
    <row r="246" spans="1:3" x14ac:dyDescent="0.35">
      <c r="A246" t="s">
        <v>133</v>
      </c>
      <c r="B246" s="35" t="s">
        <v>12</v>
      </c>
      <c r="C246" t="str">
        <f>'Tab 1 QIS Measures'!I20</f>
        <v xml:space="preserve"> </v>
      </c>
    </row>
    <row r="247" spans="1:3" x14ac:dyDescent="0.35">
      <c r="A247" t="s">
        <v>133</v>
      </c>
      <c r="B247" s="35" t="s">
        <v>90</v>
      </c>
      <c r="C247">
        <f>'Tab 1 QIS Measures'!J20</f>
        <v>0</v>
      </c>
    </row>
    <row r="248" spans="1:3" x14ac:dyDescent="0.35">
      <c r="A248" t="s">
        <v>133</v>
      </c>
      <c r="B248" s="35" t="s">
        <v>91</v>
      </c>
      <c r="C248">
        <f>'Tab 1 QIS Measures'!K20</f>
        <v>0</v>
      </c>
    </row>
    <row r="249" spans="1:3" x14ac:dyDescent="0.35">
      <c r="A249" t="s">
        <v>133</v>
      </c>
      <c r="B249" s="35" t="s">
        <v>13</v>
      </c>
      <c r="C249">
        <f>'Tab 1 QIS Measures'!L20</f>
        <v>0</v>
      </c>
    </row>
    <row r="250" spans="1:3" x14ac:dyDescent="0.35">
      <c r="A250" t="s">
        <v>133</v>
      </c>
      <c r="B250" s="35" t="s">
        <v>14</v>
      </c>
      <c r="C250">
        <f>'Tab 1 QIS Measures'!M20</f>
        <v>0</v>
      </c>
    </row>
    <row r="251" spans="1:3" x14ac:dyDescent="0.35">
      <c r="A251" t="s">
        <v>133</v>
      </c>
      <c r="B251" s="35" t="s">
        <v>15</v>
      </c>
      <c r="C251">
        <f>'Tab 1 QIS Measures'!N20</f>
        <v>0</v>
      </c>
    </row>
    <row r="252" spans="1:3" x14ac:dyDescent="0.35">
      <c r="A252" t="s">
        <v>133</v>
      </c>
      <c r="B252" s="35" t="s">
        <v>16</v>
      </c>
      <c r="C252">
        <f>'Tab 1 QIS Measures'!O20</f>
        <v>0</v>
      </c>
    </row>
    <row r="253" spans="1:3" x14ac:dyDescent="0.35">
      <c r="A253" t="s">
        <v>133</v>
      </c>
      <c r="B253" s="35" t="s">
        <v>23</v>
      </c>
      <c r="C253">
        <f>'Tab 1 QIS Measures'!P20</f>
        <v>0</v>
      </c>
    </row>
    <row r="254" spans="1:3" x14ac:dyDescent="0.35">
      <c r="A254" t="s">
        <v>133</v>
      </c>
      <c r="B254" s="35" t="s">
        <v>17</v>
      </c>
      <c r="C254">
        <f>'Tab 1 QIS Measures'!Q20</f>
        <v>0</v>
      </c>
    </row>
    <row r="255" spans="1:3" x14ac:dyDescent="0.35">
      <c r="A255" t="s">
        <v>133</v>
      </c>
      <c r="B255" s="35" t="s">
        <v>18</v>
      </c>
      <c r="C255">
        <f>'Tab 1 QIS Measures'!R20</f>
        <v>0</v>
      </c>
    </row>
    <row r="256" spans="1:3" x14ac:dyDescent="0.35">
      <c r="A256" t="s">
        <v>133</v>
      </c>
      <c r="B256" s="35" t="s">
        <v>19</v>
      </c>
      <c r="C256">
        <f>'Tab 1 QIS Measures'!S20</f>
        <v>0</v>
      </c>
    </row>
    <row r="257" spans="1:3" x14ac:dyDescent="0.35">
      <c r="A257" t="s">
        <v>133</v>
      </c>
      <c r="B257" s="35" t="s">
        <v>24</v>
      </c>
      <c r="C257">
        <f>'Tab 1 QIS Measures'!T20</f>
        <v>0</v>
      </c>
    </row>
    <row r="258" spans="1:3" x14ac:dyDescent="0.35">
      <c r="A258" t="s">
        <v>117</v>
      </c>
      <c r="B258" s="1" t="str">
        <f>IF(C226="","Measure Two Race  "&amp;A258,C173&amp;" "&amp;C174&amp;" Race "&amp;A258)</f>
        <v>Breast Cancer Screening (BCS-E) 42-51 Years Race Numerator f/u 1</v>
      </c>
      <c r="C258" s="1"/>
    </row>
    <row r="259" spans="1:3" x14ac:dyDescent="0.35">
      <c r="A259" t="s">
        <v>133</v>
      </c>
      <c r="B259" s="35" t="s">
        <v>11</v>
      </c>
      <c r="C259">
        <f>'Tab 1 QIS Measures'!H22</f>
        <v>0</v>
      </c>
    </row>
    <row r="260" spans="1:3" x14ac:dyDescent="0.35">
      <c r="A260" t="s">
        <v>133</v>
      </c>
      <c r="B260" s="35" t="s">
        <v>12</v>
      </c>
      <c r="C260">
        <f>'Tab 1 QIS Measures'!I22</f>
        <v>0</v>
      </c>
    </row>
    <row r="261" spans="1:3" x14ac:dyDescent="0.35">
      <c r="A261" t="s">
        <v>133</v>
      </c>
      <c r="B261" s="35" t="s">
        <v>90</v>
      </c>
      <c r="C261">
        <f>'Tab 1 QIS Measures'!J22</f>
        <v>0</v>
      </c>
    </row>
    <row r="262" spans="1:3" x14ac:dyDescent="0.35">
      <c r="A262" t="s">
        <v>133</v>
      </c>
      <c r="B262" s="35" t="s">
        <v>91</v>
      </c>
      <c r="C262">
        <f>'Tab 1 QIS Measures'!K22</f>
        <v>0</v>
      </c>
    </row>
    <row r="263" spans="1:3" x14ac:dyDescent="0.35">
      <c r="A263" t="s">
        <v>133</v>
      </c>
      <c r="B263" s="35" t="s">
        <v>13</v>
      </c>
      <c r="C263">
        <f>'Tab 1 QIS Measures'!L22</f>
        <v>0</v>
      </c>
    </row>
    <row r="264" spans="1:3" x14ac:dyDescent="0.35">
      <c r="A264" t="s">
        <v>133</v>
      </c>
      <c r="B264" s="35" t="s">
        <v>14</v>
      </c>
      <c r="C264">
        <f>'Tab 1 QIS Measures'!M22</f>
        <v>0</v>
      </c>
    </row>
    <row r="265" spans="1:3" x14ac:dyDescent="0.35">
      <c r="A265" t="s">
        <v>133</v>
      </c>
      <c r="B265" s="35" t="s">
        <v>15</v>
      </c>
      <c r="C265">
        <f>'Tab 1 QIS Measures'!N22</f>
        <v>0</v>
      </c>
    </row>
    <row r="266" spans="1:3" x14ac:dyDescent="0.35">
      <c r="A266" t="s">
        <v>133</v>
      </c>
      <c r="B266" s="35" t="s">
        <v>16</v>
      </c>
      <c r="C266">
        <f>'Tab 1 QIS Measures'!O22</f>
        <v>0</v>
      </c>
    </row>
    <row r="267" spans="1:3" x14ac:dyDescent="0.35">
      <c r="A267" t="s">
        <v>133</v>
      </c>
      <c r="B267" s="35" t="s">
        <v>23</v>
      </c>
      <c r="C267">
        <f>'Tab 1 QIS Measures'!P22</f>
        <v>0</v>
      </c>
    </row>
    <row r="268" spans="1:3" x14ac:dyDescent="0.35">
      <c r="A268" t="s">
        <v>133</v>
      </c>
      <c r="B268" s="35" t="s">
        <v>17</v>
      </c>
      <c r="C268">
        <f>'Tab 1 QIS Measures'!Q22</f>
        <v>0</v>
      </c>
    </row>
    <row r="269" spans="1:3" x14ac:dyDescent="0.35">
      <c r="A269" t="s">
        <v>133</v>
      </c>
      <c r="B269" s="35" t="s">
        <v>18</v>
      </c>
      <c r="C269">
        <f>'Tab 1 QIS Measures'!R22</f>
        <v>0</v>
      </c>
    </row>
    <row r="270" spans="1:3" x14ac:dyDescent="0.35">
      <c r="A270" t="s">
        <v>133</v>
      </c>
      <c r="B270" s="35" t="s">
        <v>19</v>
      </c>
      <c r="C270">
        <f>'Tab 1 QIS Measures'!S22</f>
        <v>0</v>
      </c>
    </row>
    <row r="271" spans="1:3" x14ac:dyDescent="0.35">
      <c r="A271" t="s">
        <v>133</v>
      </c>
      <c r="B271" s="35" t="s">
        <v>24</v>
      </c>
      <c r="C271">
        <f>'Tab 1 QIS Measures'!T22</f>
        <v>0</v>
      </c>
    </row>
    <row r="272" spans="1:3" x14ac:dyDescent="0.35">
      <c r="A272" t="s">
        <v>119</v>
      </c>
      <c r="B272" s="1" t="str">
        <f>IF(C226="","Measure Two Race  "&amp;A272,C173&amp;" "&amp;C174&amp;" Race "&amp;A272)</f>
        <v>Breast Cancer Screening (BCS-E) 42-51 Years Race Denominator f/u 1</v>
      </c>
      <c r="C272" s="1"/>
    </row>
    <row r="273" spans="1:3" x14ac:dyDescent="0.35">
      <c r="A273" t="s">
        <v>133</v>
      </c>
      <c r="B273" s="35" t="s">
        <v>11</v>
      </c>
      <c r="C273">
        <f>'Tab 1 QIS Measures'!H23</f>
        <v>0</v>
      </c>
    </row>
    <row r="274" spans="1:3" x14ac:dyDescent="0.35">
      <c r="A274" t="s">
        <v>133</v>
      </c>
      <c r="B274" s="35" t="s">
        <v>12</v>
      </c>
      <c r="C274">
        <f>'Tab 1 QIS Measures'!I23</f>
        <v>0</v>
      </c>
    </row>
    <row r="275" spans="1:3" x14ac:dyDescent="0.35">
      <c r="A275" t="s">
        <v>133</v>
      </c>
      <c r="B275" s="35" t="s">
        <v>90</v>
      </c>
      <c r="C275">
        <f>'Tab 1 QIS Measures'!J23</f>
        <v>0</v>
      </c>
    </row>
    <row r="276" spans="1:3" x14ac:dyDescent="0.35">
      <c r="A276" t="s">
        <v>133</v>
      </c>
      <c r="B276" s="35" t="s">
        <v>91</v>
      </c>
      <c r="C276">
        <f>'Tab 1 QIS Measures'!K23</f>
        <v>0</v>
      </c>
    </row>
    <row r="277" spans="1:3" x14ac:dyDescent="0.35">
      <c r="A277" t="s">
        <v>133</v>
      </c>
      <c r="B277" s="35" t="s">
        <v>13</v>
      </c>
      <c r="C277">
        <f>'Tab 1 QIS Measures'!L23</f>
        <v>0</v>
      </c>
    </row>
    <row r="278" spans="1:3" x14ac:dyDescent="0.35">
      <c r="A278" t="s">
        <v>133</v>
      </c>
      <c r="B278" s="35" t="s">
        <v>14</v>
      </c>
      <c r="C278">
        <f>'Tab 1 QIS Measures'!M23</f>
        <v>0</v>
      </c>
    </row>
    <row r="279" spans="1:3" x14ac:dyDescent="0.35">
      <c r="A279" t="s">
        <v>133</v>
      </c>
      <c r="B279" s="35" t="s">
        <v>15</v>
      </c>
      <c r="C279">
        <f>'Tab 1 QIS Measures'!N23</f>
        <v>0</v>
      </c>
    </row>
    <row r="280" spans="1:3" x14ac:dyDescent="0.35">
      <c r="A280" t="s">
        <v>133</v>
      </c>
      <c r="B280" s="35" t="s">
        <v>16</v>
      </c>
      <c r="C280">
        <f>'Tab 1 QIS Measures'!O23</f>
        <v>0</v>
      </c>
    </row>
    <row r="281" spans="1:3" x14ac:dyDescent="0.35">
      <c r="A281" t="s">
        <v>133</v>
      </c>
      <c r="B281" s="35" t="s">
        <v>23</v>
      </c>
      <c r="C281">
        <f>'Tab 1 QIS Measures'!P23</f>
        <v>0</v>
      </c>
    </row>
    <row r="282" spans="1:3" x14ac:dyDescent="0.35">
      <c r="A282" t="s">
        <v>133</v>
      </c>
      <c r="B282" s="35" t="s">
        <v>17</v>
      </c>
      <c r="C282">
        <f>'Tab 1 QIS Measures'!Q23</f>
        <v>0</v>
      </c>
    </row>
    <row r="283" spans="1:3" x14ac:dyDescent="0.35">
      <c r="A283" t="s">
        <v>133</v>
      </c>
      <c r="B283" s="35" t="s">
        <v>18</v>
      </c>
      <c r="C283">
        <f>'Tab 1 QIS Measures'!R23</f>
        <v>0</v>
      </c>
    </row>
    <row r="284" spans="1:3" x14ac:dyDescent="0.35">
      <c r="A284" t="s">
        <v>133</v>
      </c>
      <c r="B284" s="35" t="s">
        <v>19</v>
      </c>
      <c r="C284">
        <f>'Tab 1 QIS Measures'!S23</f>
        <v>0</v>
      </c>
    </row>
    <row r="285" spans="1:3" x14ac:dyDescent="0.35">
      <c r="A285" t="s">
        <v>133</v>
      </c>
      <c r="B285" s="35" t="s">
        <v>24</v>
      </c>
      <c r="C285">
        <f>'Tab 1 QIS Measures'!T23</f>
        <v>0</v>
      </c>
    </row>
    <row r="286" spans="1:3" x14ac:dyDescent="0.35">
      <c r="A286" t="s">
        <v>120</v>
      </c>
      <c r="B286" s="1" t="str">
        <f>IF(C226="","Measure Two Race  "&amp;A286,C173&amp;" "&amp;C174&amp;" Race "&amp;A286)</f>
        <v>Breast Cancer Screening (BCS-E) 42-51 Years Race Numerator f/u 2</v>
      </c>
      <c r="C286" s="1"/>
    </row>
    <row r="287" spans="1:3" x14ac:dyDescent="0.35">
      <c r="A287" t="s">
        <v>133</v>
      </c>
      <c r="B287" s="35" t="s">
        <v>11</v>
      </c>
      <c r="C287">
        <f>'Tab 1 QIS Measures'!H25</f>
        <v>0</v>
      </c>
    </row>
    <row r="288" spans="1:3" x14ac:dyDescent="0.35">
      <c r="A288" t="s">
        <v>133</v>
      </c>
      <c r="B288" s="35" t="s">
        <v>12</v>
      </c>
      <c r="C288">
        <f>'Tab 1 QIS Measures'!I25</f>
        <v>0</v>
      </c>
    </row>
    <row r="289" spans="1:3" x14ac:dyDescent="0.35">
      <c r="A289" t="s">
        <v>133</v>
      </c>
      <c r="B289" s="35" t="s">
        <v>90</v>
      </c>
      <c r="C289">
        <f>'Tab 1 QIS Measures'!J25</f>
        <v>0</v>
      </c>
    </row>
    <row r="290" spans="1:3" x14ac:dyDescent="0.35">
      <c r="A290" t="s">
        <v>133</v>
      </c>
      <c r="B290" s="35" t="s">
        <v>91</v>
      </c>
      <c r="C290">
        <f>'Tab 1 QIS Measures'!K25</f>
        <v>0</v>
      </c>
    </row>
    <row r="291" spans="1:3" x14ac:dyDescent="0.35">
      <c r="A291" t="s">
        <v>133</v>
      </c>
      <c r="B291" s="35" t="s">
        <v>13</v>
      </c>
      <c r="C291">
        <f>'Tab 1 QIS Measures'!L25</f>
        <v>0</v>
      </c>
    </row>
    <row r="292" spans="1:3" x14ac:dyDescent="0.35">
      <c r="A292" t="s">
        <v>133</v>
      </c>
      <c r="B292" s="35" t="s">
        <v>14</v>
      </c>
      <c r="C292">
        <f>'Tab 1 QIS Measures'!M25</f>
        <v>0</v>
      </c>
    </row>
    <row r="293" spans="1:3" x14ac:dyDescent="0.35">
      <c r="A293" t="s">
        <v>133</v>
      </c>
      <c r="B293" s="35" t="s">
        <v>15</v>
      </c>
      <c r="C293">
        <f>'Tab 1 QIS Measures'!N25</f>
        <v>0</v>
      </c>
    </row>
    <row r="294" spans="1:3" x14ac:dyDescent="0.35">
      <c r="A294" t="s">
        <v>133</v>
      </c>
      <c r="B294" s="35" t="s">
        <v>16</v>
      </c>
      <c r="C294">
        <f>'Tab 1 QIS Measures'!O25</f>
        <v>0</v>
      </c>
    </row>
    <row r="295" spans="1:3" x14ac:dyDescent="0.35">
      <c r="A295" t="s">
        <v>133</v>
      </c>
      <c r="B295" s="35" t="s">
        <v>23</v>
      </c>
      <c r="C295">
        <f>'Tab 1 QIS Measures'!P25</f>
        <v>0</v>
      </c>
    </row>
    <row r="296" spans="1:3" x14ac:dyDescent="0.35">
      <c r="A296" t="s">
        <v>133</v>
      </c>
      <c r="B296" s="35" t="s">
        <v>17</v>
      </c>
      <c r="C296">
        <f>'Tab 1 QIS Measures'!Q25</f>
        <v>0</v>
      </c>
    </row>
    <row r="297" spans="1:3" x14ac:dyDescent="0.35">
      <c r="A297" t="s">
        <v>133</v>
      </c>
      <c r="B297" s="35" t="s">
        <v>18</v>
      </c>
      <c r="C297">
        <f>'Tab 1 QIS Measures'!R25</f>
        <v>0</v>
      </c>
    </row>
    <row r="298" spans="1:3" x14ac:dyDescent="0.35">
      <c r="A298" t="s">
        <v>133</v>
      </c>
      <c r="B298" s="35" t="s">
        <v>19</v>
      </c>
      <c r="C298">
        <f>'Tab 1 QIS Measures'!S25</f>
        <v>0</v>
      </c>
    </row>
    <row r="299" spans="1:3" x14ac:dyDescent="0.35">
      <c r="A299" t="s">
        <v>133</v>
      </c>
      <c r="B299" s="35" t="s">
        <v>24</v>
      </c>
      <c r="C299">
        <f>'Tab 1 QIS Measures'!T25</f>
        <v>0</v>
      </c>
    </row>
    <row r="300" spans="1:3" x14ac:dyDescent="0.35">
      <c r="A300" t="s">
        <v>118</v>
      </c>
      <c r="B300" s="1" t="str">
        <f>IF(C226="","Measure Two Race  "&amp;A300,C173&amp;" "&amp;C174&amp;" Race "&amp;A300)</f>
        <v>Breast Cancer Screening (BCS-E) 42-51 Years Race Denominator f/u 2</v>
      </c>
      <c r="C300" s="1"/>
    </row>
    <row r="301" spans="1:3" x14ac:dyDescent="0.35">
      <c r="A301" t="s">
        <v>133</v>
      </c>
      <c r="B301" s="35" t="s">
        <v>11</v>
      </c>
      <c r="C301">
        <f>'Tab 1 QIS Measures'!H26</f>
        <v>0</v>
      </c>
    </row>
    <row r="302" spans="1:3" x14ac:dyDescent="0.35">
      <c r="A302" t="s">
        <v>133</v>
      </c>
      <c r="B302" s="35" t="s">
        <v>12</v>
      </c>
      <c r="C302">
        <f>'Tab 1 QIS Measures'!I26</f>
        <v>0</v>
      </c>
    </row>
    <row r="303" spans="1:3" x14ac:dyDescent="0.35">
      <c r="A303" t="s">
        <v>133</v>
      </c>
      <c r="B303" s="35" t="s">
        <v>90</v>
      </c>
      <c r="C303">
        <f>'Tab 1 QIS Measures'!J26</f>
        <v>0</v>
      </c>
    </row>
    <row r="304" spans="1:3" x14ac:dyDescent="0.35">
      <c r="A304" t="s">
        <v>133</v>
      </c>
      <c r="B304" s="35" t="s">
        <v>91</v>
      </c>
      <c r="C304">
        <f>'Tab 1 QIS Measures'!K26</f>
        <v>0</v>
      </c>
    </row>
    <row r="305" spans="1:3" x14ac:dyDescent="0.35">
      <c r="A305" t="s">
        <v>133</v>
      </c>
      <c r="B305" s="35" t="s">
        <v>13</v>
      </c>
      <c r="C305">
        <f>'Tab 1 QIS Measures'!L26</f>
        <v>0</v>
      </c>
    </row>
    <row r="306" spans="1:3" x14ac:dyDescent="0.35">
      <c r="A306" t="s">
        <v>133</v>
      </c>
      <c r="B306" s="35" t="s">
        <v>14</v>
      </c>
      <c r="C306">
        <f>'Tab 1 QIS Measures'!M26</f>
        <v>0</v>
      </c>
    </row>
    <row r="307" spans="1:3" x14ac:dyDescent="0.35">
      <c r="A307" t="s">
        <v>133</v>
      </c>
      <c r="B307" s="35" t="s">
        <v>15</v>
      </c>
      <c r="C307">
        <f>'Tab 1 QIS Measures'!N26</f>
        <v>0</v>
      </c>
    </row>
    <row r="308" spans="1:3" x14ac:dyDescent="0.35">
      <c r="A308" t="s">
        <v>133</v>
      </c>
      <c r="B308" s="35" t="s">
        <v>16</v>
      </c>
      <c r="C308">
        <f>'Tab 1 QIS Measures'!O26</f>
        <v>0</v>
      </c>
    </row>
    <row r="309" spans="1:3" x14ac:dyDescent="0.35">
      <c r="A309" t="s">
        <v>133</v>
      </c>
      <c r="B309" s="35" t="s">
        <v>23</v>
      </c>
      <c r="C309">
        <f>'Tab 1 QIS Measures'!P26</f>
        <v>0</v>
      </c>
    </row>
    <row r="310" spans="1:3" x14ac:dyDescent="0.35">
      <c r="A310" t="s">
        <v>133</v>
      </c>
      <c r="B310" s="35" t="s">
        <v>17</v>
      </c>
      <c r="C310">
        <f>'Tab 1 QIS Measures'!Q26</f>
        <v>0</v>
      </c>
    </row>
    <row r="311" spans="1:3" x14ac:dyDescent="0.35">
      <c r="A311" t="s">
        <v>133</v>
      </c>
      <c r="B311" s="35" t="s">
        <v>18</v>
      </c>
      <c r="C311">
        <f>'Tab 1 QIS Measures'!R26</f>
        <v>0</v>
      </c>
    </row>
    <row r="312" spans="1:3" x14ac:dyDescent="0.35">
      <c r="A312" t="s">
        <v>133</v>
      </c>
      <c r="B312" s="35" t="s">
        <v>19</v>
      </c>
      <c r="C312">
        <f>'Tab 1 QIS Measures'!S26</f>
        <v>0</v>
      </c>
    </row>
    <row r="313" spans="1:3" x14ac:dyDescent="0.35">
      <c r="A313" t="s">
        <v>133</v>
      </c>
      <c r="B313" s="35" t="s">
        <v>24</v>
      </c>
      <c r="C313">
        <f>'Tab 1 QIS Measures'!T26</f>
        <v>0</v>
      </c>
    </row>
    <row r="314" spans="1:3" x14ac:dyDescent="0.35">
      <c r="B314" s="130" t="s">
        <v>212</v>
      </c>
      <c r="C314" s="1"/>
    </row>
    <row r="315" spans="1:3" x14ac:dyDescent="0.35">
      <c r="B315" s="35" t="s">
        <v>11</v>
      </c>
      <c r="C315" s="67" t="str">
        <f>IF('Tab 1 QIS Measures'!H$26&gt;30,'Tab 1 QIS Measures'!H$27,"under30")</f>
        <v>under30</v>
      </c>
    </row>
    <row r="316" spans="1:3" x14ac:dyDescent="0.35">
      <c r="B316" s="35" t="s">
        <v>12</v>
      </c>
      <c r="C316" s="67" t="str">
        <f>IF('Tab 1 QIS Measures'!I$26&gt;30,'Tab 1 QIS Measures'!I$27,"under30")</f>
        <v>under30</v>
      </c>
    </row>
    <row r="317" spans="1:3" x14ac:dyDescent="0.35">
      <c r="B317" s="35" t="s">
        <v>90</v>
      </c>
      <c r="C317" s="67" t="str">
        <f>IF('Tab 1 QIS Measures'!J$26&gt;30,'Tab 1 QIS Measures'!J$27,"under30")</f>
        <v>under30</v>
      </c>
    </row>
    <row r="318" spans="1:3" x14ac:dyDescent="0.35">
      <c r="B318" s="35" t="s">
        <v>91</v>
      </c>
      <c r="C318" s="67" t="str">
        <f>IF('Tab 1 QIS Measures'!K$26&gt;30,'Tab 1 QIS Measures'!K$27,"under30")</f>
        <v>under30</v>
      </c>
    </row>
    <row r="319" spans="1:3" x14ac:dyDescent="0.35">
      <c r="B319" s="35" t="s">
        <v>13</v>
      </c>
      <c r="C319" s="67" t="str">
        <f>IF('Tab 1 QIS Measures'!L$26&gt;30,'Tab 1 QIS Measures'!L$27,"under30")</f>
        <v>under30</v>
      </c>
    </row>
    <row r="320" spans="1:3" x14ac:dyDescent="0.35">
      <c r="B320" s="35" t="s">
        <v>14</v>
      </c>
      <c r="C320" s="67" t="str">
        <f>IF('Tab 1 QIS Measures'!M$26&gt;30,'Tab 1 QIS Measures'!M$27,"under30")</f>
        <v>under30</v>
      </c>
    </row>
    <row r="321" spans="1:3" x14ac:dyDescent="0.35">
      <c r="B321" s="35" t="s">
        <v>15</v>
      </c>
      <c r="C321" s="67" t="str">
        <f>IF('Tab 1 QIS Measures'!N$26&gt;30,'Tab 1 QIS Measures'!N$27,"under30")</f>
        <v>under30</v>
      </c>
    </row>
    <row r="322" spans="1:3" x14ac:dyDescent="0.35">
      <c r="B322" s="35" t="s">
        <v>16</v>
      </c>
      <c r="C322" s="67" t="str">
        <f>IF('Tab 1 QIS Measures'!O$26&gt;30,'Tab 1 QIS Measures'!O$27,"under30")</f>
        <v>under30</v>
      </c>
    </row>
    <row r="323" spans="1:3" x14ac:dyDescent="0.35">
      <c r="B323" s="35" t="s">
        <v>17</v>
      </c>
      <c r="C323" s="67" t="str">
        <f>IF('Tab 1 QIS Measures'!Q$26&gt;30,'Tab 1 QIS Measures'!Q$27,"under30")</f>
        <v>under30</v>
      </c>
    </row>
    <row r="324" spans="1:3" x14ac:dyDescent="0.35">
      <c r="B324" s="35" t="s">
        <v>18</v>
      </c>
      <c r="C324" s="67" t="str">
        <f>IF('Tab 1 QIS Measures'!R$26&gt;30,'Tab 1 QIS Measures'!R$27,"under30")</f>
        <v>under30</v>
      </c>
    </row>
    <row r="325" spans="1:3" x14ac:dyDescent="0.35">
      <c r="B325" s="35" t="s">
        <v>19</v>
      </c>
      <c r="C325" s="67" t="str">
        <f>IF('Tab 1 QIS Measures'!S$26&gt;30,'Tab 1 QIS Measures'!S$27,"under30")</f>
        <v>under30</v>
      </c>
    </row>
    <row r="326" spans="1:3" x14ac:dyDescent="0.35">
      <c r="A326" t="s">
        <v>134</v>
      </c>
      <c r="B326" s="29" t="s">
        <v>136</v>
      </c>
      <c r="C326" s="68" t="str">
        <f>'Tab 0 General Information'!C36</f>
        <v>Breast Cancer Screening (BCS-E)</v>
      </c>
    </row>
    <row r="327" spans="1:3" x14ac:dyDescent="0.35">
      <c r="A327" t="s">
        <v>134</v>
      </c>
      <c r="B327" s="1" t="str">
        <f>'Tab 0 General Information'!$B$37</f>
        <v>Breast Cancer Screening (BCS-E) Phase</v>
      </c>
      <c r="C327" s="46" t="str">
        <f>'Tab 0 General Information'!C37</f>
        <v>52-74 Years</v>
      </c>
    </row>
    <row r="328" spans="1:3" x14ac:dyDescent="0.35">
      <c r="A328" t="s">
        <v>134</v>
      </c>
      <c r="B328" s="1" t="str">
        <f>'Tab 0 General Information'!$B$38&amp;" Start"</f>
        <v>Breast Cancer Screening (BCS-E) Baseline Timeframe Start</v>
      </c>
      <c r="C328" s="66">
        <f>'Tab 0 General Information'!D38</f>
        <v>0</v>
      </c>
    </row>
    <row r="329" spans="1:3" x14ac:dyDescent="0.35">
      <c r="A329" t="s">
        <v>134</v>
      </c>
      <c r="B329" s="1" t="str">
        <f>'Tab 0 General Information'!$B$38&amp; " Finish"</f>
        <v>Breast Cancer Screening (BCS-E) Baseline Timeframe Finish</v>
      </c>
      <c r="C329" s="66">
        <f>'Tab 0 General Information'!E38</f>
        <v>0</v>
      </c>
    </row>
    <row r="330" spans="1:3" x14ac:dyDescent="0.35">
      <c r="A330" t="s">
        <v>134</v>
      </c>
      <c r="B330" s="1" t="str">
        <f>'Tab 0 General Information'!$B$39&amp; " Start"</f>
        <v>Breast Cancer Screening (BCS-E) First Followup Timeframe Start</v>
      </c>
      <c r="C330" s="66">
        <f>'Tab 0 General Information'!D39</f>
        <v>45292</v>
      </c>
    </row>
    <row r="331" spans="1:3" x14ac:dyDescent="0.35">
      <c r="A331" t="s">
        <v>134</v>
      </c>
      <c r="B331" s="1" t="str">
        <f>'Tab 0 General Information'!$B$39&amp; " Finish"</f>
        <v>Breast Cancer Screening (BCS-E) First Followup Timeframe Finish</v>
      </c>
      <c r="C331" s="66">
        <f>'Tab 0 General Information'!E39</f>
        <v>45627</v>
      </c>
    </row>
    <row r="332" spans="1:3" x14ac:dyDescent="0.35">
      <c r="A332" t="s">
        <v>134</v>
      </c>
      <c r="B332" s="1" t="str">
        <f>'Tab 0 General Information'!$B$40&amp; " Start"</f>
        <v>Breast Cancer Screening (BCS-E) Second Followup Timeframe Start</v>
      </c>
      <c r="C332" s="66">
        <f>'Tab 0 General Information'!D40</f>
        <v>45658</v>
      </c>
    </row>
    <row r="333" spans="1:3" x14ac:dyDescent="0.35">
      <c r="A333" t="s">
        <v>134</v>
      </c>
      <c r="B333" s="1" t="str">
        <f>'Tab 0 General Information'!$B$40&amp; " Finish"</f>
        <v>Breast Cancer Screening (BCS-E) Second Followup Timeframe Finish</v>
      </c>
      <c r="C333" s="66">
        <f>'Tab 0 General Information'!E40</f>
        <v>45992</v>
      </c>
    </row>
    <row r="334" spans="1:3" x14ac:dyDescent="0.35">
      <c r="A334" t="s">
        <v>134</v>
      </c>
      <c r="B334" s="5" t="s">
        <v>70</v>
      </c>
      <c r="C334" s="57"/>
    </row>
    <row r="335" spans="1:3" x14ac:dyDescent="0.35">
      <c r="A335" t="s">
        <v>134</v>
      </c>
      <c r="B335" s="63" t="str">
        <f>'Tab 1 QIS Measures'!$C$30</f>
        <v>Measurement Type</v>
      </c>
      <c r="C335" s="63"/>
    </row>
    <row r="336" spans="1:3" x14ac:dyDescent="0.35">
      <c r="A336" t="s">
        <v>134</v>
      </c>
      <c r="B336" s="1" t="str">
        <f>'Tab 1 QIS Measures'!$C$32</f>
        <v>Baseline Date not entered</v>
      </c>
      <c r="C336">
        <f>'Tab 1 QIS Measures'!D32</f>
        <v>0</v>
      </c>
    </row>
    <row r="337" spans="1:3" x14ac:dyDescent="0.35">
      <c r="A337" t="s">
        <v>134</v>
      </c>
      <c r="B337" s="1" t="str">
        <f>'Tab 1 QIS Measures'!$C$33</f>
        <v>Baseline Date not entered</v>
      </c>
      <c r="C337">
        <f>'Tab 1 QIS Measures'!D33</f>
        <v>0</v>
      </c>
    </row>
    <row r="338" spans="1:3" x14ac:dyDescent="0.35">
      <c r="A338" t="s">
        <v>134</v>
      </c>
      <c r="B338" s="1" t="str">
        <f>'Tab 1 QIS Measures'!$C$31</f>
        <v>Target Rate</v>
      </c>
      <c r="C338" s="3">
        <f>'Tab 1 QIS Measures'!D31</f>
        <v>0</v>
      </c>
    </row>
    <row r="339" spans="1:3" x14ac:dyDescent="0.35">
      <c r="A339" t="s">
        <v>134</v>
      </c>
      <c r="B339" s="1" t="str">
        <f>'Tab 1 QIS Measures'!$C$34</f>
        <v>Actual Rate</v>
      </c>
      <c r="C339" s="45">
        <f>'Tab 1 QIS Measures'!D34</f>
        <v>0</v>
      </c>
    </row>
    <row r="340" spans="1:3" x14ac:dyDescent="0.35">
      <c r="A340" t="s">
        <v>134</v>
      </c>
      <c r="B340" s="1" t="str">
        <f>'Tab 1 QIS Measures'!$C$35</f>
        <v>Followup Timeframe 1 - 1/2024 - 12/2024 Numerator</v>
      </c>
      <c r="C340">
        <f>'Tab 1 QIS Measures'!D35</f>
        <v>0</v>
      </c>
    </row>
    <row r="341" spans="1:3" x14ac:dyDescent="0.35">
      <c r="A341" t="s">
        <v>134</v>
      </c>
      <c r="B341" s="1" t="str">
        <f>'Tab 1 QIS Measures'!$C$36</f>
        <v>Followup Timeframe 1 - 1/2024 - 12/2024 Denominator</v>
      </c>
      <c r="C341">
        <f>'Tab 1 QIS Measures'!D36</f>
        <v>0</v>
      </c>
    </row>
    <row r="342" spans="1:3" x14ac:dyDescent="0.35">
      <c r="A342" t="s">
        <v>134</v>
      </c>
      <c r="B342" s="1" t="str">
        <f>'Tab 1 QIS Measures'!$C$37</f>
        <v>Actual Rate</v>
      </c>
      <c r="C342" s="67">
        <f>'Tab 1 QIS Measures'!D37</f>
        <v>0</v>
      </c>
    </row>
    <row r="343" spans="1:3" x14ac:dyDescent="0.35">
      <c r="A343" t="s">
        <v>134</v>
      </c>
      <c r="B343" s="1" t="str">
        <f>'Tab 1 QIS Measures'!$C$38</f>
        <v>Followup Timeframe 2 - 1/2025 - 12/2025 Numerator</v>
      </c>
      <c r="C343">
        <f>'Tab 1 QIS Measures'!D38</f>
        <v>0</v>
      </c>
    </row>
    <row r="344" spans="1:3" x14ac:dyDescent="0.35">
      <c r="A344" t="s">
        <v>134</v>
      </c>
      <c r="B344" s="1" t="str">
        <f>'Tab 1 QIS Measures'!$C$39</f>
        <v>Followup Timeframe 2 - 1/2025 - 12/1900 Denominator</v>
      </c>
      <c r="C344">
        <f>'Tab 1 QIS Measures'!D39</f>
        <v>0</v>
      </c>
    </row>
    <row r="345" spans="1:3" x14ac:dyDescent="0.35">
      <c r="A345" t="s">
        <v>134</v>
      </c>
      <c r="B345" s="1" t="str">
        <f>'Tab 1 QIS Measures'!$C$40</f>
        <v>Actual Rate</v>
      </c>
      <c r="C345" s="67">
        <f>'Tab 1 QIS Measures'!D40</f>
        <v>0</v>
      </c>
    </row>
    <row r="346" spans="1:3" x14ac:dyDescent="0.35">
      <c r="B346" s="1" t="str">
        <f>'Tab 1 QIS Measures'!$C$42</f>
        <v>Progress to Target</v>
      </c>
      <c r="C346" s="67" t="str">
        <f>'Tab 1 QIS Measures'!D42</f>
        <v>0</v>
      </c>
    </row>
    <row r="347" spans="1:3" x14ac:dyDescent="0.35">
      <c r="A347" t="s">
        <v>134</v>
      </c>
      <c r="B347" s="5" t="s">
        <v>71</v>
      </c>
      <c r="C347" s="5"/>
    </row>
    <row r="348" spans="1:3" x14ac:dyDescent="0.35">
      <c r="A348" t="s">
        <v>134</v>
      </c>
      <c r="B348" s="63" t="str">
        <f>'Tab 1 QIS Measures'!$B$29</f>
        <v>Measure 1c Name - Breast Cancer Screening (BCS-E) 52-74 Years</v>
      </c>
      <c r="C348" s="63"/>
    </row>
    <row r="349" spans="1:3" x14ac:dyDescent="0.35">
      <c r="A349" t="s">
        <v>134</v>
      </c>
      <c r="B349" s="1" t="str">
        <f>'Tab 1 QIS Measures'!$C$32</f>
        <v>Baseline Date not entered</v>
      </c>
      <c r="C349">
        <f>'Tab 1 QIS Measures'!E32</f>
        <v>0</v>
      </c>
    </row>
    <row r="350" spans="1:3" x14ac:dyDescent="0.35">
      <c r="A350" t="s">
        <v>134</v>
      </c>
      <c r="B350" s="1" t="str">
        <f>'Tab 1 QIS Measures'!$C$33</f>
        <v>Baseline Date not entered</v>
      </c>
      <c r="C350">
        <f>'Tab 1 QIS Measures'!E33</f>
        <v>0</v>
      </c>
    </row>
    <row r="351" spans="1:3" x14ac:dyDescent="0.35">
      <c r="A351" t="s">
        <v>134</v>
      </c>
      <c r="B351" s="1" t="str">
        <f>'Tab 1 QIS Measures'!$C$31</f>
        <v>Target Rate</v>
      </c>
      <c r="C351" s="45">
        <f>'Tab 1 QIS Measures'!E31</f>
        <v>0</v>
      </c>
    </row>
    <row r="352" spans="1:3" x14ac:dyDescent="0.35">
      <c r="A352" t="s">
        <v>134</v>
      </c>
      <c r="B352" s="1" t="str">
        <f>'Tab 1 QIS Measures'!$C$34</f>
        <v>Actual Rate</v>
      </c>
      <c r="C352" s="59">
        <f>'Tab 1 QIS Measures'!E34</f>
        <v>0</v>
      </c>
    </row>
    <row r="353" spans="1:3" x14ac:dyDescent="0.35">
      <c r="A353" t="s">
        <v>134</v>
      </c>
      <c r="B353" s="1" t="str">
        <f>'Tab 1 QIS Measures'!$C$35</f>
        <v>Followup Timeframe 1 - 1/2024 - 12/2024 Numerator</v>
      </c>
      <c r="C353">
        <f>'Tab 1 QIS Measures'!E35</f>
        <v>0</v>
      </c>
    </row>
    <row r="354" spans="1:3" x14ac:dyDescent="0.35">
      <c r="A354" t="s">
        <v>134</v>
      </c>
      <c r="B354" s="1" t="str">
        <f>'Tab 1 QIS Measures'!$C$36</f>
        <v>Followup Timeframe 1 - 1/2024 - 12/2024 Denominator</v>
      </c>
      <c r="C354">
        <f>'Tab 1 QIS Measures'!E36</f>
        <v>0</v>
      </c>
    </row>
    <row r="355" spans="1:3" x14ac:dyDescent="0.35">
      <c r="A355" t="s">
        <v>134</v>
      </c>
      <c r="B355" s="1" t="str">
        <f>'Tab 1 QIS Measures'!$C$37</f>
        <v>Actual Rate</v>
      </c>
      <c r="C355" s="60">
        <f>'Tab 1 QIS Measures'!E37</f>
        <v>0</v>
      </c>
    </row>
    <row r="356" spans="1:3" x14ac:dyDescent="0.35">
      <c r="A356" t="s">
        <v>134</v>
      </c>
      <c r="B356" s="1" t="str">
        <f>'Tab 1 QIS Measures'!$C$38</f>
        <v>Followup Timeframe 2 - 1/2025 - 12/2025 Numerator</v>
      </c>
      <c r="C356">
        <f>'Tab 1 QIS Measures'!E38</f>
        <v>0</v>
      </c>
    </row>
    <row r="357" spans="1:3" x14ac:dyDescent="0.35">
      <c r="A357" t="s">
        <v>134</v>
      </c>
      <c r="B357" s="1" t="str">
        <f>'Tab 1 QIS Measures'!$C$39</f>
        <v>Followup Timeframe 2 - 1/2025 - 12/1900 Denominator</v>
      </c>
      <c r="C357">
        <f>'Tab 1 QIS Measures'!E39</f>
        <v>0</v>
      </c>
    </row>
    <row r="358" spans="1:3" x14ac:dyDescent="0.35">
      <c r="A358" t="s">
        <v>134</v>
      </c>
      <c r="B358" s="1" t="str">
        <f>'Tab 1 QIS Measures'!$C$40</f>
        <v>Actual Rate</v>
      </c>
      <c r="C358" s="60">
        <f>'Tab 1 QIS Measures'!E40</f>
        <v>0</v>
      </c>
    </row>
    <row r="359" spans="1:3" x14ac:dyDescent="0.35">
      <c r="A359" t="s">
        <v>134</v>
      </c>
      <c r="B359" s="5" t="s">
        <v>122</v>
      </c>
      <c r="C359" s="62"/>
    </row>
    <row r="360" spans="1:3" x14ac:dyDescent="0.35">
      <c r="A360" t="s">
        <v>134</v>
      </c>
      <c r="B360" s="63" t="str">
        <f>'Tab 1 QIS Measures'!$B$29</f>
        <v>Measure 1c Name - Breast Cancer Screening (BCS-E) 52-74 Years</v>
      </c>
      <c r="C360" s="63"/>
    </row>
    <row r="361" spans="1:3" x14ac:dyDescent="0.35">
      <c r="A361" t="s">
        <v>134</v>
      </c>
      <c r="B361" s="1" t="str">
        <f>'Tab 1 QIS Measures'!$C$32</f>
        <v>Baseline Date not entered</v>
      </c>
      <c r="C361" s="61">
        <f>'Tab 1 QIS Measures'!F32</f>
        <v>0</v>
      </c>
    </row>
    <row r="362" spans="1:3" x14ac:dyDescent="0.35">
      <c r="A362" t="s">
        <v>134</v>
      </c>
      <c r="B362" s="1" t="str">
        <f>'Tab 1 QIS Measures'!$C$33</f>
        <v>Baseline Date not entered</v>
      </c>
      <c r="C362" s="61">
        <f>'Tab 1 QIS Measures'!F33</f>
        <v>0</v>
      </c>
    </row>
    <row r="363" spans="1:3" x14ac:dyDescent="0.35">
      <c r="A363" t="s">
        <v>134</v>
      </c>
      <c r="B363" s="1" t="str">
        <f>'Tab 1 QIS Measures'!$C$31</f>
        <v>Target Rate</v>
      </c>
      <c r="C363" s="59">
        <f>'Tab 1 QIS Measures'!F31</f>
        <v>0</v>
      </c>
    </row>
    <row r="364" spans="1:3" x14ac:dyDescent="0.35">
      <c r="A364" t="s">
        <v>134</v>
      </c>
      <c r="B364" s="1" t="str">
        <f>'Tab 1 QIS Measures'!$C$34</f>
        <v>Actual Rate</v>
      </c>
      <c r="C364" s="60">
        <f>'Tab 1 QIS Measures'!F34</f>
        <v>0</v>
      </c>
    </row>
    <row r="365" spans="1:3" x14ac:dyDescent="0.35">
      <c r="A365" t="s">
        <v>134</v>
      </c>
      <c r="B365" s="1" t="str">
        <f>'Tab 1 QIS Measures'!$C$35</f>
        <v>Followup Timeframe 1 - 1/2024 - 12/2024 Numerator</v>
      </c>
      <c r="C365" s="61">
        <f>'Tab 1 QIS Measures'!F35</f>
        <v>0</v>
      </c>
    </row>
    <row r="366" spans="1:3" x14ac:dyDescent="0.35">
      <c r="A366" t="s">
        <v>134</v>
      </c>
      <c r="B366" s="1" t="str">
        <f>'Tab 1 QIS Measures'!$C$36</f>
        <v>Followup Timeframe 1 - 1/2024 - 12/2024 Denominator</v>
      </c>
      <c r="C366" s="61">
        <f>'Tab 1 QIS Measures'!F36</f>
        <v>0</v>
      </c>
    </row>
    <row r="367" spans="1:3" x14ac:dyDescent="0.35">
      <c r="A367" t="s">
        <v>134</v>
      </c>
      <c r="B367" s="1" t="str">
        <f>'Tab 1 QIS Measures'!$C$37</f>
        <v>Actual Rate</v>
      </c>
      <c r="C367" s="61">
        <f>'Tab 1 QIS Measures'!F37</f>
        <v>0</v>
      </c>
    </row>
    <row r="368" spans="1:3" x14ac:dyDescent="0.35">
      <c r="A368" t="s">
        <v>134</v>
      </c>
      <c r="B368" s="1" t="str">
        <f>'Tab 1 QIS Measures'!$C$38</f>
        <v>Followup Timeframe 2 - 1/2025 - 12/2025 Numerator</v>
      </c>
      <c r="C368" s="61">
        <f>'Tab 1 QIS Measures'!F38</f>
        <v>0</v>
      </c>
    </row>
    <row r="369" spans="1:3" x14ac:dyDescent="0.35">
      <c r="A369" t="s">
        <v>134</v>
      </c>
      <c r="B369" s="1" t="str">
        <f>'Tab 1 QIS Measures'!$C$39</f>
        <v>Followup Timeframe 2 - 1/2025 - 12/1900 Denominator</v>
      </c>
      <c r="C369" s="61">
        <f>'Tab 1 QIS Measures'!F39</f>
        <v>0</v>
      </c>
    </row>
    <row r="370" spans="1:3" x14ac:dyDescent="0.35">
      <c r="A370" t="s">
        <v>134</v>
      </c>
      <c r="B370" s="1" t="str">
        <f>'Tab 1 QIS Measures'!$C$40</f>
        <v>Actual Rate</v>
      </c>
      <c r="C370" s="60">
        <f>'Tab 1 QIS Measures'!F40</f>
        <v>0</v>
      </c>
    </row>
    <row r="371" spans="1:3" x14ac:dyDescent="0.35">
      <c r="A371" t="s">
        <v>134</v>
      </c>
      <c r="B371" s="5" t="s">
        <v>130</v>
      </c>
      <c r="C371" s="5"/>
    </row>
    <row r="372" spans="1:3" x14ac:dyDescent="0.35">
      <c r="A372" t="s">
        <v>116</v>
      </c>
      <c r="B372" s="63" t="str">
        <f>IF(C326="","Measure Three Race  "&amp;A372,C326&amp;" "&amp;C327&amp;" Race "&amp;A372)</f>
        <v>Breast Cancer Screening (BCS-E) 52-74 Years Race Numerator Baseline</v>
      </c>
      <c r="C372" s="63"/>
    </row>
    <row r="373" spans="1:3" x14ac:dyDescent="0.35">
      <c r="A373" t="s">
        <v>134</v>
      </c>
      <c r="B373" s="35" t="s">
        <v>11</v>
      </c>
      <c r="C373">
        <f>'Tab 1 QIS Measures'!H32</f>
        <v>0</v>
      </c>
    </row>
    <row r="374" spans="1:3" x14ac:dyDescent="0.35">
      <c r="A374" t="s">
        <v>134</v>
      </c>
      <c r="B374" s="35" t="s">
        <v>12</v>
      </c>
      <c r="C374">
        <f>'Tab 1 QIS Measures'!I32</f>
        <v>0</v>
      </c>
    </row>
    <row r="375" spans="1:3" x14ac:dyDescent="0.35">
      <c r="A375" t="s">
        <v>134</v>
      </c>
      <c r="B375" s="35" t="s">
        <v>90</v>
      </c>
      <c r="C375">
        <f>'Tab 1 QIS Measures'!J32</f>
        <v>0</v>
      </c>
    </row>
    <row r="376" spans="1:3" x14ac:dyDescent="0.35">
      <c r="A376" t="s">
        <v>134</v>
      </c>
      <c r="B376" s="35" t="s">
        <v>91</v>
      </c>
      <c r="C376">
        <f>'Tab 1 QIS Measures'!K32</f>
        <v>0</v>
      </c>
    </row>
    <row r="377" spans="1:3" x14ac:dyDescent="0.35">
      <c r="A377" t="s">
        <v>134</v>
      </c>
      <c r="B377" s="35" t="s">
        <v>13</v>
      </c>
      <c r="C377">
        <f>'Tab 1 QIS Measures'!L32</f>
        <v>0</v>
      </c>
    </row>
    <row r="378" spans="1:3" x14ac:dyDescent="0.35">
      <c r="A378" t="s">
        <v>134</v>
      </c>
      <c r="B378" s="35" t="s">
        <v>14</v>
      </c>
      <c r="C378">
        <f>'Tab 1 QIS Measures'!M32</f>
        <v>0</v>
      </c>
    </row>
    <row r="379" spans="1:3" x14ac:dyDescent="0.35">
      <c r="A379" t="s">
        <v>134</v>
      </c>
      <c r="B379" s="35" t="s">
        <v>15</v>
      </c>
      <c r="C379">
        <f>'Tab 1 QIS Measures'!N32</f>
        <v>0</v>
      </c>
    </row>
    <row r="380" spans="1:3" x14ac:dyDescent="0.35">
      <c r="A380" t="s">
        <v>134</v>
      </c>
      <c r="B380" s="35" t="s">
        <v>16</v>
      </c>
      <c r="C380">
        <f>'Tab 1 QIS Measures'!O32</f>
        <v>0</v>
      </c>
    </row>
    <row r="381" spans="1:3" x14ac:dyDescent="0.35">
      <c r="A381" t="s">
        <v>134</v>
      </c>
      <c r="B381" s="35" t="s">
        <v>23</v>
      </c>
      <c r="C381">
        <f>'Tab 1 QIS Measures'!P32</f>
        <v>0</v>
      </c>
    </row>
    <row r="382" spans="1:3" x14ac:dyDescent="0.35">
      <c r="A382" t="s">
        <v>134</v>
      </c>
      <c r="B382" s="35" t="s">
        <v>17</v>
      </c>
      <c r="C382">
        <f>'Tab 1 QIS Measures'!Q32</f>
        <v>0</v>
      </c>
    </row>
    <row r="383" spans="1:3" x14ac:dyDescent="0.35">
      <c r="A383" t="s">
        <v>134</v>
      </c>
      <c r="B383" s="35" t="s">
        <v>18</v>
      </c>
      <c r="C383">
        <f>'Tab 1 QIS Measures'!R32</f>
        <v>0</v>
      </c>
    </row>
    <row r="384" spans="1:3" x14ac:dyDescent="0.35">
      <c r="A384" t="s">
        <v>134</v>
      </c>
      <c r="B384" s="35" t="s">
        <v>19</v>
      </c>
      <c r="C384">
        <f>'Tab 1 QIS Measures'!S32</f>
        <v>0</v>
      </c>
    </row>
    <row r="385" spans="1:3" x14ac:dyDescent="0.35">
      <c r="A385" t="s">
        <v>134</v>
      </c>
      <c r="B385" s="35" t="s">
        <v>24</v>
      </c>
      <c r="C385">
        <f>'Tab 1 QIS Measures'!T32</f>
        <v>0</v>
      </c>
    </row>
    <row r="386" spans="1:3" x14ac:dyDescent="0.35">
      <c r="A386" t="s">
        <v>115</v>
      </c>
      <c r="B386" s="1" t="str">
        <f>IF(C326="","Measure Three Race  "&amp;A386,C326&amp;" "&amp;C327&amp;" Race "&amp;A386)</f>
        <v>Breast Cancer Screening (BCS-E) 52-74 Years Race Denominator Baseline</v>
      </c>
      <c r="C386" s="1"/>
    </row>
    <row r="387" spans="1:3" x14ac:dyDescent="0.35">
      <c r="A387" t="s">
        <v>134</v>
      </c>
      <c r="B387" s="35" t="s">
        <v>11</v>
      </c>
      <c r="C387">
        <f>'Tab 1 QIS Measures'!H33</f>
        <v>0</v>
      </c>
    </row>
    <row r="388" spans="1:3" x14ac:dyDescent="0.35">
      <c r="A388" t="s">
        <v>134</v>
      </c>
      <c r="B388" s="35" t="s">
        <v>12</v>
      </c>
      <c r="C388">
        <f>'Tab 1 QIS Measures'!I33</f>
        <v>0</v>
      </c>
    </row>
    <row r="389" spans="1:3" x14ac:dyDescent="0.35">
      <c r="A389" t="s">
        <v>134</v>
      </c>
      <c r="B389" s="35" t="s">
        <v>90</v>
      </c>
      <c r="C389">
        <f>'Tab 1 QIS Measures'!J33</f>
        <v>0</v>
      </c>
    </row>
    <row r="390" spans="1:3" x14ac:dyDescent="0.35">
      <c r="A390" t="s">
        <v>134</v>
      </c>
      <c r="B390" s="35" t="s">
        <v>91</v>
      </c>
      <c r="C390">
        <f>'Tab 1 QIS Measures'!K33</f>
        <v>0</v>
      </c>
    </row>
    <row r="391" spans="1:3" x14ac:dyDescent="0.35">
      <c r="A391" t="s">
        <v>134</v>
      </c>
      <c r="B391" s="35" t="s">
        <v>13</v>
      </c>
      <c r="C391">
        <f>'Tab 1 QIS Measures'!L33</f>
        <v>0</v>
      </c>
    </row>
    <row r="392" spans="1:3" x14ac:dyDescent="0.35">
      <c r="A392" t="s">
        <v>134</v>
      </c>
      <c r="B392" s="35" t="s">
        <v>14</v>
      </c>
      <c r="C392">
        <f>'Tab 1 QIS Measures'!M33</f>
        <v>0</v>
      </c>
    </row>
    <row r="393" spans="1:3" x14ac:dyDescent="0.35">
      <c r="A393" t="s">
        <v>134</v>
      </c>
      <c r="B393" s="35" t="s">
        <v>15</v>
      </c>
      <c r="C393">
        <f>'Tab 1 QIS Measures'!N33</f>
        <v>0</v>
      </c>
    </row>
    <row r="394" spans="1:3" x14ac:dyDescent="0.35">
      <c r="A394" t="s">
        <v>134</v>
      </c>
      <c r="B394" s="35" t="s">
        <v>16</v>
      </c>
      <c r="C394">
        <f>'Tab 1 QIS Measures'!O33</f>
        <v>0</v>
      </c>
    </row>
    <row r="395" spans="1:3" x14ac:dyDescent="0.35">
      <c r="A395" t="s">
        <v>134</v>
      </c>
      <c r="B395" s="35" t="s">
        <v>23</v>
      </c>
      <c r="C395">
        <f>'Tab 1 QIS Measures'!P33</f>
        <v>0</v>
      </c>
    </row>
    <row r="396" spans="1:3" x14ac:dyDescent="0.35">
      <c r="A396" t="s">
        <v>134</v>
      </c>
      <c r="B396" s="35" t="s">
        <v>17</v>
      </c>
      <c r="C396">
        <f>'Tab 1 QIS Measures'!Q33</f>
        <v>0</v>
      </c>
    </row>
    <row r="397" spans="1:3" x14ac:dyDescent="0.35">
      <c r="A397" t="s">
        <v>134</v>
      </c>
      <c r="B397" s="35" t="s">
        <v>18</v>
      </c>
      <c r="C397">
        <f>'Tab 1 QIS Measures'!R33</f>
        <v>0</v>
      </c>
    </row>
    <row r="398" spans="1:3" x14ac:dyDescent="0.35">
      <c r="A398" t="s">
        <v>134</v>
      </c>
      <c r="B398" s="35" t="s">
        <v>19</v>
      </c>
      <c r="C398">
        <f>'Tab 1 QIS Measures'!S33</f>
        <v>0</v>
      </c>
    </row>
    <row r="399" spans="1:3" x14ac:dyDescent="0.35">
      <c r="A399" t="s">
        <v>134</v>
      </c>
      <c r="B399" s="35" t="s">
        <v>24</v>
      </c>
      <c r="C399">
        <f>'Tab 1 QIS Measures'!T33</f>
        <v>0</v>
      </c>
    </row>
    <row r="400" spans="1:3" x14ac:dyDescent="0.35">
      <c r="A400" t="s">
        <v>117</v>
      </c>
      <c r="B400" s="1" t="str">
        <f>IF(C368="","Measure Three Race  "&amp;A400,C326&amp;" "&amp;C327&amp;" Race "&amp;A400)</f>
        <v>Breast Cancer Screening (BCS-E) 52-74 Years Race Numerator f/u 1</v>
      </c>
      <c r="C400" s="1"/>
    </row>
    <row r="401" spans="1:3" x14ac:dyDescent="0.35">
      <c r="A401" t="s">
        <v>134</v>
      </c>
      <c r="B401" s="35" t="s">
        <v>11</v>
      </c>
      <c r="C401" s="53">
        <f>'Tab 1 QIS Measures'!H35</f>
        <v>0</v>
      </c>
    </row>
    <row r="402" spans="1:3" x14ac:dyDescent="0.35">
      <c r="A402" t="s">
        <v>134</v>
      </c>
      <c r="B402" s="35" t="s">
        <v>12</v>
      </c>
      <c r="C402">
        <f>'Tab 1 QIS Measures'!I35</f>
        <v>0</v>
      </c>
    </row>
    <row r="403" spans="1:3" x14ac:dyDescent="0.35">
      <c r="A403" t="s">
        <v>134</v>
      </c>
      <c r="B403" s="35" t="s">
        <v>90</v>
      </c>
      <c r="C403">
        <f>'Tab 1 QIS Measures'!J35</f>
        <v>0</v>
      </c>
    </row>
    <row r="404" spans="1:3" x14ac:dyDescent="0.35">
      <c r="A404" t="s">
        <v>134</v>
      </c>
      <c r="B404" s="35" t="s">
        <v>91</v>
      </c>
      <c r="C404">
        <f>'Tab 1 QIS Measures'!K35</f>
        <v>0</v>
      </c>
    </row>
    <row r="405" spans="1:3" x14ac:dyDescent="0.35">
      <c r="A405" t="s">
        <v>134</v>
      </c>
      <c r="B405" s="35" t="s">
        <v>13</v>
      </c>
      <c r="C405">
        <f>'Tab 1 QIS Measures'!L35</f>
        <v>0</v>
      </c>
    </row>
    <row r="406" spans="1:3" x14ac:dyDescent="0.35">
      <c r="A406" t="s">
        <v>134</v>
      </c>
      <c r="B406" s="35" t="s">
        <v>14</v>
      </c>
      <c r="C406">
        <f>'Tab 1 QIS Measures'!M35</f>
        <v>0</v>
      </c>
    </row>
    <row r="407" spans="1:3" x14ac:dyDescent="0.35">
      <c r="A407" t="s">
        <v>134</v>
      </c>
      <c r="B407" s="35" t="s">
        <v>15</v>
      </c>
      <c r="C407">
        <f>'Tab 1 QIS Measures'!N35</f>
        <v>0</v>
      </c>
    </row>
    <row r="408" spans="1:3" x14ac:dyDescent="0.35">
      <c r="A408" t="s">
        <v>134</v>
      </c>
      <c r="B408" s="35" t="s">
        <v>16</v>
      </c>
      <c r="C408">
        <f>'Tab 1 QIS Measures'!O35</f>
        <v>0</v>
      </c>
    </row>
    <row r="409" spans="1:3" x14ac:dyDescent="0.35">
      <c r="A409" t="s">
        <v>134</v>
      </c>
      <c r="B409" s="35" t="s">
        <v>23</v>
      </c>
      <c r="C409">
        <f>'Tab 1 QIS Measures'!P35</f>
        <v>0</v>
      </c>
    </row>
    <row r="410" spans="1:3" x14ac:dyDescent="0.35">
      <c r="A410" t="s">
        <v>134</v>
      </c>
      <c r="B410" s="35" t="s">
        <v>17</v>
      </c>
      <c r="C410">
        <f>'Tab 1 QIS Measures'!Q35</f>
        <v>0</v>
      </c>
    </row>
    <row r="411" spans="1:3" x14ac:dyDescent="0.35">
      <c r="A411" t="s">
        <v>134</v>
      </c>
      <c r="B411" s="35" t="s">
        <v>18</v>
      </c>
      <c r="C411">
        <f>'Tab 1 QIS Measures'!R35</f>
        <v>0</v>
      </c>
    </row>
    <row r="412" spans="1:3" x14ac:dyDescent="0.35">
      <c r="A412" t="s">
        <v>134</v>
      </c>
      <c r="B412" s="35" t="s">
        <v>19</v>
      </c>
      <c r="C412">
        <f>'Tab 1 QIS Measures'!S35</f>
        <v>0</v>
      </c>
    </row>
    <row r="413" spans="1:3" x14ac:dyDescent="0.35">
      <c r="A413" t="s">
        <v>134</v>
      </c>
      <c r="B413" s="35" t="s">
        <v>24</v>
      </c>
      <c r="C413">
        <f>'Tab 1 QIS Measures'!T35</f>
        <v>0</v>
      </c>
    </row>
    <row r="414" spans="1:3" x14ac:dyDescent="0.35">
      <c r="A414" t="s">
        <v>119</v>
      </c>
      <c r="B414" s="1" t="str">
        <f>IF(C368="","Measure One Race  "&amp;A414,C326&amp;" "&amp;C327&amp;" Race "&amp;A414)</f>
        <v>Breast Cancer Screening (BCS-E) 52-74 Years Race Denominator f/u 1</v>
      </c>
      <c r="C414" s="1"/>
    </row>
    <row r="415" spans="1:3" x14ac:dyDescent="0.35">
      <c r="A415" t="s">
        <v>134</v>
      </c>
      <c r="B415" s="35" t="s">
        <v>11</v>
      </c>
      <c r="C415" s="53">
        <f>'Tab 1 QIS Measures'!H36</f>
        <v>0</v>
      </c>
    </row>
    <row r="416" spans="1:3" x14ac:dyDescent="0.35">
      <c r="A416" t="s">
        <v>134</v>
      </c>
      <c r="B416" s="35" t="s">
        <v>12</v>
      </c>
      <c r="C416">
        <f>'Tab 1 QIS Measures'!I36</f>
        <v>0</v>
      </c>
    </row>
    <row r="417" spans="1:3" x14ac:dyDescent="0.35">
      <c r="A417" t="s">
        <v>134</v>
      </c>
      <c r="B417" s="35" t="s">
        <v>90</v>
      </c>
      <c r="C417">
        <f>'Tab 1 QIS Measures'!J36</f>
        <v>0</v>
      </c>
    </row>
    <row r="418" spans="1:3" x14ac:dyDescent="0.35">
      <c r="A418" t="s">
        <v>134</v>
      </c>
      <c r="B418" s="35" t="s">
        <v>91</v>
      </c>
      <c r="C418">
        <f>'Tab 1 QIS Measures'!K36</f>
        <v>0</v>
      </c>
    </row>
    <row r="419" spans="1:3" x14ac:dyDescent="0.35">
      <c r="A419" t="s">
        <v>134</v>
      </c>
      <c r="B419" s="35" t="s">
        <v>13</v>
      </c>
      <c r="C419">
        <f>'Tab 1 QIS Measures'!L36</f>
        <v>0</v>
      </c>
    </row>
    <row r="420" spans="1:3" x14ac:dyDescent="0.35">
      <c r="A420" t="s">
        <v>134</v>
      </c>
      <c r="B420" s="35" t="s">
        <v>14</v>
      </c>
      <c r="C420">
        <f>'Tab 1 QIS Measures'!M36</f>
        <v>0</v>
      </c>
    </row>
    <row r="421" spans="1:3" x14ac:dyDescent="0.35">
      <c r="A421" t="s">
        <v>134</v>
      </c>
      <c r="B421" s="35" t="s">
        <v>15</v>
      </c>
      <c r="C421">
        <f>'Tab 1 QIS Measures'!N36</f>
        <v>0</v>
      </c>
    </row>
    <row r="422" spans="1:3" x14ac:dyDescent="0.35">
      <c r="A422" t="s">
        <v>134</v>
      </c>
      <c r="B422" s="35" t="s">
        <v>16</v>
      </c>
      <c r="C422">
        <f>'Tab 1 QIS Measures'!O36</f>
        <v>0</v>
      </c>
    </row>
    <row r="423" spans="1:3" x14ac:dyDescent="0.35">
      <c r="A423" t="s">
        <v>134</v>
      </c>
      <c r="B423" s="35" t="s">
        <v>23</v>
      </c>
      <c r="C423">
        <f>'Tab 1 QIS Measures'!P36</f>
        <v>0</v>
      </c>
    </row>
    <row r="424" spans="1:3" x14ac:dyDescent="0.35">
      <c r="A424" t="s">
        <v>134</v>
      </c>
      <c r="B424" s="35" t="s">
        <v>17</v>
      </c>
      <c r="C424">
        <f>'Tab 1 QIS Measures'!Q36</f>
        <v>0</v>
      </c>
    </row>
    <row r="425" spans="1:3" x14ac:dyDescent="0.35">
      <c r="A425" t="s">
        <v>134</v>
      </c>
      <c r="B425" s="35" t="s">
        <v>18</v>
      </c>
      <c r="C425">
        <f>'Tab 1 QIS Measures'!R36</f>
        <v>0</v>
      </c>
    </row>
    <row r="426" spans="1:3" x14ac:dyDescent="0.35">
      <c r="A426" t="s">
        <v>134</v>
      </c>
      <c r="B426" s="35" t="s">
        <v>19</v>
      </c>
      <c r="C426">
        <f>'Tab 1 QIS Measures'!S36</f>
        <v>0</v>
      </c>
    </row>
    <row r="427" spans="1:3" x14ac:dyDescent="0.35">
      <c r="A427" t="s">
        <v>134</v>
      </c>
      <c r="B427" s="35" t="s">
        <v>24</v>
      </c>
      <c r="C427">
        <f>'Tab 1 QIS Measures'!T36</f>
        <v>0</v>
      </c>
    </row>
    <row r="428" spans="1:3" x14ac:dyDescent="0.35">
      <c r="A428" t="s">
        <v>120</v>
      </c>
      <c r="B428" s="1" t="str">
        <f>IF(C368="","Measure Three Race  "&amp;A428,C326&amp;" "&amp;C327&amp;" Race "&amp;A428)</f>
        <v>Breast Cancer Screening (BCS-E) 52-74 Years Race Numerator f/u 2</v>
      </c>
      <c r="C428" s="1"/>
    </row>
    <row r="429" spans="1:3" x14ac:dyDescent="0.35">
      <c r="A429" t="s">
        <v>134</v>
      </c>
      <c r="B429" s="35" t="s">
        <v>11</v>
      </c>
      <c r="C429" s="53">
        <f>'Tab 1 QIS Measures'!H38</f>
        <v>0</v>
      </c>
    </row>
    <row r="430" spans="1:3" x14ac:dyDescent="0.35">
      <c r="A430" t="s">
        <v>134</v>
      </c>
      <c r="B430" s="35" t="s">
        <v>12</v>
      </c>
      <c r="C430">
        <f>'Tab 1 QIS Measures'!I38</f>
        <v>0</v>
      </c>
    </row>
    <row r="431" spans="1:3" x14ac:dyDescent="0.35">
      <c r="A431" t="s">
        <v>134</v>
      </c>
      <c r="B431" s="35" t="s">
        <v>90</v>
      </c>
      <c r="C431">
        <f>'Tab 1 QIS Measures'!J38</f>
        <v>0</v>
      </c>
    </row>
    <row r="432" spans="1:3" x14ac:dyDescent="0.35">
      <c r="A432" t="s">
        <v>134</v>
      </c>
      <c r="B432" s="35" t="s">
        <v>91</v>
      </c>
      <c r="C432">
        <f>'Tab 1 QIS Measures'!K38</f>
        <v>0</v>
      </c>
    </row>
    <row r="433" spans="1:3" x14ac:dyDescent="0.35">
      <c r="A433" t="s">
        <v>134</v>
      </c>
      <c r="B433" s="35" t="s">
        <v>13</v>
      </c>
      <c r="C433">
        <f>'Tab 1 QIS Measures'!L38</f>
        <v>0</v>
      </c>
    </row>
    <row r="434" spans="1:3" x14ac:dyDescent="0.35">
      <c r="A434" t="s">
        <v>134</v>
      </c>
      <c r="B434" s="35" t="s">
        <v>14</v>
      </c>
      <c r="C434">
        <f>'Tab 1 QIS Measures'!M38</f>
        <v>0</v>
      </c>
    </row>
    <row r="435" spans="1:3" x14ac:dyDescent="0.35">
      <c r="A435" t="s">
        <v>134</v>
      </c>
      <c r="B435" s="35" t="s">
        <v>15</v>
      </c>
      <c r="C435">
        <f>'Tab 1 QIS Measures'!N38</f>
        <v>0</v>
      </c>
    </row>
    <row r="436" spans="1:3" x14ac:dyDescent="0.35">
      <c r="A436" t="s">
        <v>134</v>
      </c>
      <c r="B436" s="35" t="s">
        <v>16</v>
      </c>
      <c r="C436">
        <f>'Tab 1 QIS Measures'!O38</f>
        <v>0</v>
      </c>
    </row>
    <row r="437" spans="1:3" x14ac:dyDescent="0.35">
      <c r="A437" t="s">
        <v>134</v>
      </c>
      <c r="B437" s="35" t="s">
        <v>23</v>
      </c>
      <c r="C437">
        <f>'Tab 1 QIS Measures'!P38</f>
        <v>0</v>
      </c>
    </row>
    <row r="438" spans="1:3" x14ac:dyDescent="0.35">
      <c r="A438" t="s">
        <v>134</v>
      </c>
      <c r="B438" s="35" t="s">
        <v>17</v>
      </c>
      <c r="C438">
        <f>'Tab 1 QIS Measures'!Q38</f>
        <v>0</v>
      </c>
    </row>
    <row r="439" spans="1:3" x14ac:dyDescent="0.35">
      <c r="A439" t="s">
        <v>134</v>
      </c>
      <c r="B439" s="35" t="s">
        <v>18</v>
      </c>
      <c r="C439">
        <f>'Tab 1 QIS Measures'!R38</f>
        <v>0</v>
      </c>
    </row>
    <row r="440" spans="1:3" x14ac:dyDescent="0.35">
      <c r="A440" t="s">
        <v>134</v>
      </c>
      <c r="B440" s="35" t="s">
        <v>19</v>
      </c>
      <c r="C440">
        <f>'Tab 1 QIS Measures'!S38</f>
        <v>0</v>
      </c>
    </row>
    <row r="441" spans="1:3" x14ac:dyDescent="0.35">
      <c r="A441" t="s">
        <v>134</v>
      </c>
      <c r="B441" s="35" t="s">
        <v>24</v>
      </c>
      <c r="C441">
        <f>'Tab 1 QIS Measures'!T38</f>
        <v>0</v>
      </c>
    </row>
    <row r="442" spans="1:3" x14ac:dyDescent="0.35">
      <c r="A442" t="s">
        <v>118</v>
      </c>
      <c r="B442" s="1" t="str">
        <f>IF(C368="","Measure Three Race  "&amp;A442,C326&amp;" "&amp;C327&amp;" Race "&amp;A442)</f>
        <v>Breast Cancer Screening (BCS-E) 52-74 Years Race Denominator f/u 2</v>
      </c>
      <c r="C442" s="1"/>
    </row>
    <row r="443" spans="1:3" x14ac:dyDescent="0.35">
      <c r="A443" t="s">
        <v>134</v>
      </c>
      <c r="B443" s="35" t="s">
        <v>11</v>
      </c>
      <c r="C443" s="53">
        <f>'Tab 1 QIS Measures'!H39</f>
        <v>0</v>
      </c>
    </row>
    <row r="444" spans="1:3" x14ac:dyDescent="0.35">
      <c r="A444" t="s">
        <v>134</v>
      </c>
      <c r="B444" s="35" t="s">
        <v>12</v>
      </c>
      <c r="C444">
        <f>'Tab 1 QIS Measures'!I39</f>
        <v>0</v>
      </c>
    </row>
    <row r="445" spans="1:3" x14ac:dyDescent="0.35">
      <c r="A445" t="s">
        <v>134</v>
      </c>
      <c r="B445" s="35" t="s">
        <v>90</v>
      </c>
      <c r="C445">
        <f>'Tab 1 QIS Measures'!J39</f>
        <v>0</v>
      </c>
    </row>
    <row r="446" spans="1:3" x14ac:dyDescent="0.35">
      <c r="A446" t="s">
        <v>134</v>
      </c>
      <c r="B446" s="35" t="s">
        <v>91</v>
      </c>
      <c r="C446">
        <f>'Tab 1 QIS Measures'!K39</f>
        <v>0</v>
      </c>
    </row>
    <row r="447" spans="1:3" x14ac:dyDescent="0.35">
      <c r="A447" t="s">
        <v>134</v>
      </c>
      <c r="B447" s="35" t="s">
        <v>13</v>
      </c>
      <c r="C447">
        <f>'Tab 1 QIS Measures'!L39</f>
        <v>0</v>
      </c>
    </row>
    <row r="448" spans="1:3" x14ac:dyDescent="0.35">
      <c r="A448" t="s">
        <v>134</v>
      </c>
      <c r="B448" s="35" t="s">
        <v>14</v>
      </c>
      <c r="C448">
        <f>'Tab 1 QIS Measures'!M39</f>
        <v>0</v>
      </c>
    </row>
    <row r="449" spans="1:3" x14ac:dyDescent="0.35">
      <c r="A449" t="s">
        <v>134</v>
      </c>
      <c r="B449" s="35" t="s">
        <v>15</v>
      </c>
      <c r="C449">
        <f>'Tab 1 QIS Measures'!N39</f>
        <v>0</v>
      </c>
    </row>
    <row r="450" spans="1:3" x14ac:dyDescent="0.35">
      <c r="A450" t="s">
        <v>134</v>
      </c>
      <c r="B450" s="35" t="s">
        <v>16</v>
      </c>
      <c r="C450">
        <f>'Tab 1 QIS Measures'!O39</f>
        <v>0</v>
      </c>
    </row>
    <row r="451" spans="1:3" x14ac:dyDescent="0.35">
      <c r="A451" t="s">
        <v>134</v>
      </c>
      <c r="B451" s="35" t="s">
        <v>23</v>
      </c>
      <c r="C451">
        <f>'Tab 1 QIS Measures'!P39</f>
        <v>0</v>
      </c>
    </row>
    <row r="452" spans="1:3" x14ac:dyDescent="0.35">
      <c r="A452" t="s">
        <v>134</v>
      </c>
      <c r="B452" s="35" t="s">
        <v>17</v>
      </c>
      <c r="C452">
        <f>'Tab 1 QIS Measures'!Q39</f>
        <v>0</v>
      </c>
    </row>
    <row r="453" spans="1:3" x14ac:dyDescent="0.35">
      <c r="A453" t="s">
        <v>134</v>
      </c>
      <c r="B453" s="35" t="s">
        <v>18</v>
      </c>
      <c r="C453">
        <f>'Tab 1 QIS Measures'!R39</f>
        <v>0</v>
      </c>
    </row>
    <row r="454" spans="1:3" x14ac:dyDescent="0.35">
      <c r="A454" t="s">
        <v>134</v>
      </c>
      <c r="B454" s="35" t="s">
        <v>19</v>
      </c>
      <c r="C454">
        <f>'Tab 1 QIS Measures'!S39</f>
        <v>0</v>
      </c>
    </row>
    <row r="455" spans="1:3" x14ac:dyDescent="0.35">
      <c r="A455" t="s">
        <v>134</v>
      </c>
      <c r="B455" s="35" t="s">
        <v>24</v>
      </c>
      <c r="C455">
        <f>'Tab 1 QIS Measures'!T39</f>
        <v>0</v>
      </c>
    </row>
    <row r="456" spans="1:3" ht="29" x14ac:dyDescent="0.35">
      <c r="B456" s="130" t="s">
        <v>213</v>
      </c>
      <c r="C456" s="1"/>
    </row>
    <row r="457" spans="1:3" x14ac:dyDescent="0.35">
      <c r="B457" s="35" t="s">
        <v>11</v>
      </c>
      <c r="C457" s="67" t="str">
        <f>IF('Tab 1 QIS Measures'!H$39&gt;30,'Tab 1 QIS Measures'!H$40,"under30")</f>
        <v>under30</v>
      </c>
    </row>
    <row r="458" spans="1:3" x14ac:dyDescent="0.35">
      <c r="B458" s="35" t="s">
        <v>12</v>
      </c>
      <c r="C458" s="67" t="str">
        <f>IF('Tab 1 QIS Measures'!I$39&gt;30,'Tab 1 QIS Measures'!I$40,"under30")</f>
        <v>under30</v>
      </c>
    </row>
    <row r="459" spans="1:3" x14ac:dyDescent="0.35">
      <c r="B459" s="35" t="s">
        <v>90</v>
      </c>
      <c r="C459" s="67" t="str">
        <f>IF('Tab 1 QIS Measures'!J$39&gt;30,'Tab 1 QIS Measures'!J$40,"under30")</f>
        <v>under30</v>
      </c>
    </row>
    <row r="460" spans="1:3" x14ac:dyDescent="0.35">
      <c r="B460" s="35" t="s">
        <v>91</v>
      </c>
      <c r="C460" s="67" t="str">
        <f>IF('Tab 1 QIS Measures'!K$39&gt;30,'Tab 1 QIS Measures'!K$40,"under30")</f>
        <v>under30</v>
      </c>
    </row>
    <row r="461" spans="1:3" x14ac:dyDescent="0.35">
      <c r="B461" s="35" t="s">
        <v>13</v>
      </c>
      <c r="C461" s="67" t="str">
        <f>IF('Tab 1 QIS Measures'!L$39&gt;30,'Tab 1 QIS Measures'!L$40,"under30")</f>
        <v>under30</v>
      </c>
    </row>
    <row r="462" spans="1:3" x14ac:dyDescent="0.35">
      <c r="B462" s="35" t="s">
        <v>14</v>
      </c>
      <c r="C462" s="67" t="str">
        <f>IF('Tab 1 QIS Measures'!M$39&gt;30,'Tab 1 QIS Measures'!M$40,"under30")</f>
        <v>under30</v>
      </c>
    </row>
    <row r="463" spans="1:3" x14ac:dyDescent="0.35">
      <c r="B463" s="35" t="s">
        <v>15</v>
      </c>
      <c r="C463" s="67" t="str">
        <f>IF('Tab 1 QIS Measures'!N$39&gt;30,'Tab 1 QIS Measures'!N$40,"under30")</f>
        <v>under30</v>
      </c>
    </row>
    <row r="464" spans="1:3" x14ac:dyDescent="0.35">
      <c r="B464" s="35" t="s">
        <v>16</v>
      </c>
      <c r="C464" s="67" t="str">
        <f>IF('Tab 1 QIS Measures'!O$39&gt;30,'Tab 1 QIS Measures'!O$40,"under30")</f>
        <v>under30</v>
      </c>
    </row>
    <row r="465" spans="1:3" x14ac:dyDescent="0.35">
      <c r="B465" s="35" t="s">
        <v>17</v>
      </c>
      <c r="C465" s="67" t="str">
        <f>IF('Tab 1 QIS Measures'!Q$39&gt;30,'Tab 1 QIS Measures'!Q$40,"under30")</f>
        <v>under30</v>
      </c>
    </row>
    <row r="466" spans="1:3" x14ac:dyDescent="0.35">
      <c r="B466" s="35" t="s">
        <v>18</v>
      </c>
      <c r="C466" s="67" t="str">
        <f>IF('Tab 1 QIS Measures'!R$39&gt;30,'Tab 1 QIS Measures'!R$40,"under30")</f>
        <v>under30</v>
      </c>
    </row>
    <row r="467" spans="1:3" x14ac:dyDescent="0.35">
      <c r="B467" s="35" t="s">
        <v>19</v>
      </c>
      <c r="C467" s="67" t="str">
        <f>IF('Tab 1 QIS Measures'!S$39&gt;30,'Tab 1 QIS Measures'!S$40,"under30")</f>
        <v>under30</v>
      </c>
    </row>
    <row r="468" spans="1:3" x14ac:dyDescent="0.35">
      <c r="A468" t="s">
        <v>137</v>
      </c>
      <c r="B468" s="29" t="s">
        <v>138</v>
      </c>
      <c r="C468" s="68" t="str">
        <f>'Tab 0 General Information'!C41</f>
        <v>Controlling High Blood Pressure (CBP)</v>
      </c>
    </row>
    <row r="469" spans="1:3" x14ac:dyDescent="0.35">
      <c r="A469" t="s">
        <v>137</v>
      </c>
      <c r="B469" s="1" t="str">
        <f>'Tab 0 General Information'!$B$42</f>
        <v>Controlling High Blood Pressure (CBP) Phase</v>
      </c>
      <c r="C469" s="46" t="str">
        <f>'Tab 0 General Information'!C42</f>
        <v>None</v>
      </c>
    </row>
    <row r="470" spans="1:3" x14ac:dyDescent="0.35">
      <c r="A470" t="s">
        <v>137</v>
      </c>
      <c r="B470" s="1" t="str">
        <f>'Tab 0 General Information'!$B$43&amp;" Start"</f>
        <v>Controlling High Blood Pressure (CBP) Baseline Timeframe Start</v>
      </c>
      <c r="C470" s="66">
        <f>'Tab 0 General Information'!D43</f>
        <v>45682</v>
      </c>
    </row>
    <row r="471" spans="1:3" x14ac:dyDescent="0.35">
      <c r="A471" t="s">
        <v>137</v>
      </c>
      <c r="B471" s="1" t="str">
        <f>'Tab 0 General Information'!$B$43&amp; " Finish"</f>
        <v>Controlling High Blood Pressure (CBP) Baseline Timeframe Finish</v>
      </c>
      <c r="C471" s="66">
        <f>'Tab 0 General Information'!E43</f>
        <v>46022</v>
      </c>
    </row>
    <row r="472" spans="1:3" x14ac:dyDescent="0.35">
      <c r="A472" t="s">
        <v>137</v>
      </c>
      <c r="B472" s="1" t="str">
        <f>'Tab 0 General Information'!$B$44&amp; " Start"</f>
        <v>Controlling High Blood Pressure (CBP) First Followup Timeframe Start</v>
      </c>
      <c r="C472" s="66">
        <f>'Tab 0 General Information'!D44</f>
        <v>0</v>
      </c>
    </row>
    <row r="473" spans="1:3" x14ac:dyDescent="0.35">
      <c r="A473" t="s">
        <v>137</v>
      </c>
      <c r="B473" s="1" t="str">
        <f>'Tab 0 General Information'!$B$44&amp; " Finish"</f>
        <v>Controlling High Blood Pressure (CBP) First Followup Timeframe Finish</v>
      </c>
      <c r="C473" s="66">
        <f>'Tab 0 General Information'!E44</f>
        <v>0</v>
      </c>
    </row>
    <row r="474" spans="1:3" x14ac:dyDescent="0.35">
      <c r="A474" t="s">
        <v>137</v>
      </c>
      <c r="B474" s="1" t="str">
        <f>'Tab 0 General Information'!$B$45&amp; " Start"</f>
        <v>Controlling High Blood Pressure (CBP) Second Followup Timeframe Start</v>
      </c>
      <c r="C474" s="66">
        <f>'Tab 0 General Information'!D45</f>
        <v>0</v>
      </c>
    </row>
    <row r="475" spans="1:3" x14ac:dyDescent="0.35">
      <c r="A475" t="s">
        <v>137</v>
      </c>
      <c r="B475" s="1" t="str">
        <f>'Tab 0 General Information'!$B$45&amp; " Finish"</f>
        <v>Controlling High Blood Pressure (CBP) Second Followup Timeframe Finish</v>
      </c>
      <c r="C475" s="66">
        <f>'Tab 0 General Information'!E45</f>
        <v>0</v>
      </c>
    </row>
    <row r="476" spans="1:3" x14ac:dyDescent="0.35">
      <c r="A476" t="s">
        <v>137</v>
      </c>
      <c r="B476" s="5" t="s">
        <v>70</v>
      </c>
      <c r="C476" s="57"/>
    </row>
    <row r="477" spans="1:3" x14ac:dyDescent="0.35">
      <c r="A477" t="s">
        <v>137</v>
      </c>
      <c r="B477" s="63" t="str">
        <f>'Tab 1 QIS Measures'!$C$44</f>
        <v>Measurement Type</v>
      </c>
      <c r="C477" s="63" t="str">
        <f>'Tab 1 QIS Measures'!D44</f>
        <v>Hybrid</v>
      </c>
    </row>
    <row r="478" spans="1:3" x14ac:dyDescent="0.35">
      <c r="A478" t="s">
        <v>137</v>
      </c>
      <c r="B478" s="1" t="str">
        <f>'Tab 1 QIS Measures'!$C$46</f>
        <v>Baseline - 1/2025 - 12/2025 Numerator</v>
      </c>
      <c r="C478">
        <f>'Tab 1 QIS Measures'!D46</f>
        <v>0</v>
      </c>
    </row>
    <row r="479" spans="1:3" x14ac:dyDescent="0.35">
      <c r="A479" t="s">
        <v>137</v>
      </c>
      <c r="B479" s="1" t="str">
        <f>'Tab 1 QIS Measures'!$C$47</f>
        <v>Baseline - 1/2025 - 12/2025 Denominator</v>
      </c>
      <c r="C479">
        <f>'Tab 1 QIS Measures'!D47</f>
        <v>0</v>
      </c>
    </row>
    <row r="480" spans="1:3" x14ac:dyDescent="0.35">
      <c r="A480" t="s">
        <v>137</v>
      </c>
      <c r="B480" s="1" t="str">
        <f>'Tab 1 QIS Measures'!$C$45</f>
        <v>Target Rate</v>
      </c>
      <c r="C480" s="3" t="str">
        <f>'Tab 1 QIS Measures'!D45</f>
        <v xml:space="preserve"> </v>
      </c>
    </row>
    <row r="481" spans="1:3" x14ac:dyDescent="0.35">
      <c r="A481" t="s">
        <v>137</v>
      </c>
      <c r="B481" s="1" t="str">
        <f>'Tab 1 QIS Measures'!$C$48</f>
        <v>Actual Rate</v>
      </c>
      <c r="C481" s="45">
        <f>'Tab 1 QIS Measures'!D48</f>
        <v>0</v>
      </c>
    </row>
    <row r="482" spans="1:3" x14ac:dyDescent="0.35">
      <c r="A482" t="s">
        <v>137</v>
      </c>
      <c r="B482" s="1" t="str">
        <f>'Tab 1 QIS Measures'!$C$49</f>
        <v>Timeframe Date not entered</v>
      </c>
      <c r="C482">
        <f>'Tab 1 QIS Measures'!D49</f>
        <v>0</v>
      </c>
    </row>
    <row r="483" spans="1:3" x14ac:dyDescent="0.35">
      <c r="A483" t="s">
        <v>137</v>
      </c>
      <c r="B483" s="1" t="str">
        <f>'Tab 1 QIS Measures'!$C$50</f>
        <v>Timeframe Date not entered</v>
      </c>
      <c r="C483">
        <f>'Tab 1 QIS Measures'!D50</f>
        <v>0</v>
      </c>
    </row>
    <row r="484" spans="1:3" x14ac:dyDescent="0.35">
      <c r="A484" t="s">
        <v>137</v>
      </c>
      <c r="B484" s="1" t="str">
        <f>'Tab 1 QIS Measures'!$C$51</f>
        <v>Actual Rate</v>
      </c>
      <c r="C484" s="67">
        <f>'Tab 1 QIS Measures'!D51</f>
        <v>0</v>
      </c>
    </row>
    <row r="485" spans="1:3" x14ac:dyDescent="0.35">
      <c r="A485" t="s">
        <v>137</v>
      </c>
      <c r="B485" s="1" t="str">
        <f>'Tab 1 QIS Measures'!$C$52</f>
        <v>Timeframe Date not entered</v>
      </c>
      <c r="C485">
        <f>'Tab 1 QIS Measures'!D52</f>
        <v>0</v>
      </c>
    </row>
    <row r="486" spans="1:3" x14ac:dyDescent="0.35">
      <c r="A486" t="s">
        <v>137</v>
      </c>
      <c r="B486" s="1" t="str">
        <f>'Tab 1 QIS Measures'!$C$53</f>
        <v>Timeframe Date not entered</v>
      </c>
      <c r="C486">
        <f>'Tab 1 QIS Measures'!D53</f>
        <v>0</v>
      </c>
    </row>
    <row r="487" spans="1:3" x14ac:dyDescent="0.35">
      <c r="A487" t="s">
        <v>137</v>
      </c>
      <c r="B487" s="1" t="str">
        <f>'Tab 1 QIS Measures'!C54</f>
        <v>Actual Rate</v>
      </c>
      <c r="C487" s="67">
        <f>'Tab 1 QIS Measures'!D54</f>
        <v>0</v>
      </c>
    </row>
    <row r="488" spans="1:3" x14ac:dyDescent="0.35">
      <c r="B488" s="1" t="str">
        <f>'Tab 1 QIS Measures'!C55</f>
        <v>Progress to Target</v>
      </c>
      <c r="C488" s="67" t="str">
        <f>'Tab 1 QIS Measures'!D55</f>
        <v>0</v>
      </c>
    </row>
    <row r="489" spans="1:3" x14ac:dyDescent="0.35">
      <c r="A489" t="s">
        <v>137</v>
      </c>
      <c r="B489" s="5" t="s">
        <v>71</v>
      </c>
      <c r="C489" s="5"/>
    </row>
    <row r="490" spans="1:3" x14ac:dyDescent="0.35">
      <c r="A490" t="s">
        <v>137</v>
      </c>
      <c r="B490" s="63" t="str">
        <f>'Tab 1 QIS Measures'!$B$43</f>
        <v>Measure 2a Name - Controlling High Blood Pressure (CBP) None</v>
      </c>
      <c r="C490" s="68" t="str">
        <f>'Tab 0 General Information'!C41</f>
        <v>Controlling High Blood Pressure (CBP)</v>
      </c>
    </row>
    <row r="491" spans="1:3" x14ac:dyDescent="0.35">
      <c r="A491" t="s">
        <v>137</v>
      </c>
      <c r="B491" s="1" t="str">
        <f>'Tab 1 QIS Measures'!$C$46</f>
        <v>Baseline - 1/2025 - 12/2025 Numerator</v>
      </c>
      <c r="C491">
        <f>'Tab 1 QIS Measures'!E46</f>
        <v>0</v>
      </c>
    </row>
    <row r="492" spans="1:3" x14ac:dyDescent="0.35">
      <c r="A492" t="s">
        <v>137</v>
      </c>
      <c r="B492" s="1" t="str">
        <f>'Tab 1 QIS Measures'!$C$47</f>
        <v>Baseline - 1/2025 - 12/2025 Denominator</v>
      </c>
      <c r="C492">
        <f>'Tab 1 QIS Measures'!E47</f>
        <v>0</v>
      </c>
    </row>
    <row r="493" spans="1:3" x14ac:dyDescent="0.35">
      <c r="A493" t="s">
        <v>137</v>
      </c>
      <c r="B493" s="1" t="str">
        <f>'Tab 1 QIS Measures'!$C$45</f>
        <v>Target Rate</v>
      </c>
      <c r="C493" s="45">
        <f>'Tab 1 QIS Measures'!E45</f>
        <v>0</v>
      </c>
    </row>
    <row r="494" spans="1:3" x14ac:dyDescent="0.35">
      <c r="A494" t="s">
        <v>137</v>
      </c>
      <c r="B494" s="1" t="str">
        <f>'Tab 1 QIS Measures'!$C$48</f>
        <v>Actual Rate</v>
      </c>
      <c r="C494" s="59">
        <f>'Tab 1 QIS Measures'!E48</f>
        <v>0</v>
      </c>
    </row>
    <row r="495" spans="1:3" x14ac:dyDescent="0.35">
      <c r="A495" t="s">
        <v>137</v>
      </c>
      <c r="B495" s="1" t="str">
        <f>'Tab 1 QIS Measures'!$C$49</f>
        <v>Timeframe Date not entered</v>
      </c>
      <c r="C495">
        <f>'Tab 1 QIS Measures'!E49</f>
        <v>0</v>
      </c>
    </row>
    <row r="496" spans="1:3" x14ac:dyDescent="0.35">
      <c r="A496" t="s">
        <v>137</v>
      </c>
      <c r="B496" s="1" t="str">
        <f>'Tab 1 QIS Measures'!$C$50</f>
        <v>Timeframe Date not entered</v>
      </c>
      <c r="C496">
        <f>'Tab 1 QIS Measures'!E50</f>
        <v>0</v>
      </c>
    </row>
    <row r="497" spans="1:3" x14ac:dyDescent="0.35">
      <c r="A497" t="s">
        <v>137</v>
      </c>
      <c r="B497" s="1" t="str">
        <f>'Tab 1 QIS Measures'!$C$51</f>
        <v>Actual Rate</v>
      </c>
      <c r="C497" s="60">
        <f>'Tab 1 QIS Measures'!E51</f>
        <v>0</v>
      </c>
    </row>
    <row r="498" spans="1:3" x14ac:dyDescent="0.35">
      <c r="A498" t="s">
        <v>137</v>
      </c>
      <c r="B498" s="1" t="str">
        <f>'Tab 1 QIS Measures'!$C$52</f>
        <v>Timeframe Date not entered</v>
      </c>
      <c r="C498">
        <f>'Tab 1 QIS Measures'!E52</f>
        <v>0</v>
      </c>
    </row>
    <row r="499" spans="1:3" x14ac:dyDescent="0.35">
      <c r="A499" t="s">
        <v>137</v>
      </c>
      <c r="B499" s="1" t="str">
        <f>'Tab 1 QIS Measures'!$C$53</f>
        <v>Timeframe Date not entered</v>
      </c>
      <c r="C499">
        <f>'Tab 1 QIS Measures'!E53</f>
        <v>0</v>
      </c>
    </row>
    <row r="500" spans="1:3" x14ac:dyDescent="0.35">
      <c r="A500" t="s">
        <v>137</v>
      </c>
      <c r="B500" s="1" t="str">
        <f>'Tab 1 QIS Measures'!$C$54</f>
        <v>Actual Rate</v>
      </c>
      <c r="C500" s="60">
        <f>'Tab 1 QIS Measures'!E54</f>
        <v>0</v>
      </c>
    </row>
    <row r="501" spans="1:3" x14ac:dyDescent="0.35">
      <c r="A501" t="s">
        <v>137</v>
      </c>
      <c r="B501" s="5" t="s">
        <v>122</v>
      </c>
      <c r="C501" s="62"/>
    </row>
    <row r="502" spans="1:3" x14ac:dyDescent="0.35">
      <c r="A502" t="s">
        <v>137</v>
      </c>
      <c r="B502" s="63" t="str">
        <f>'Tab 1 QIS Measures'!$B$43</f>
        <v>Measure 2a Name - Controlling High Blood Pressure (CBP) None</v>
      </c>
      <c r="C502" s="68" t="str">
        <f>'Tab 0 General Information'!C41</f>
        <v>Controlling High Blood Pressure (CBP)</v>
      </c>
    </row>
    <row r="503" spans="1:3" x14ac:dyDescent="0.35">
      <c r="A503" t="s">
        <v>137</v>
      </c>
      <c r="B503" s="1" t="str">
        <f>'Tab 1 QIS Measures'!$C$46</f>
        <v>Baseline - 1/2025 - 12/2025 Numerator</v>
      </c>
      <c r="C503" s="61">
        <f>'Tab 1 QIS Measures'!F46</f>
        <v>0</v>
      </c>
    </row>
    <row r="504" spans="1:3" x14ac:dyDescent="0.35">
      <c r="A504" t="s">
        <v>137</v>
      </c>
      <c r="B504" s="1" t="str">
        <f>'Tab 1 QIS Measures'!$C$47</f>
        <v>Baseline - 1/2025 - 12/2025 Denominator</v>
      </c>
      <c r="C504" s="61">
        <f>'Tab 1 QIS Measures'!F47</f>
        <v>0</v>
      </c>
    </row>
    <row r="505" spans="1:3" x14ac:dyDescent="0.35">
      <c r="A505" t="s">
        <v>137</v>
      </c>
      <c r="B505" s="1" t="str">
        <f>'Tab 1 QIS Measures'!$C$45</f>
        <v>Target Rate</v>
      </c>
      <c r="C505" s="59">
        <f>'Tab 1 QIS Measures'!F45</f>
        <v>0</v>
      </c>
    </row>
    <row r="506" spans="1:3" x14ac:dyDescent="0.35">
      <c r="A506" t="s">
        <v>137</v>
      </c>
      <c r="B506" s="1" t="str">
        <f>'Tab 1 QIS Measures'!$C$48</f>
        <v>Actual Rate</v>
      </c>
      <c r="C506" s="59">
        <f>'Tab 1 QIS Measures'!F48</f>
        <v>0</v>
      </c>
    </row>
    <row r="507" spans="1:3" x14ac:dyDescent="0.35">
      <c r="A507" t="s">
        <v>137</v>
      </c>
      <c r="B507" s="1" t="str">
        <f>'Tab 1 QIS Measures'!$C$49</f>
        <v>Timeframe Date not entered</v>
      </c>
      <c r="C507" s="61">
        <f>'Tab 1 QIS Measures'!F49</f>
        <v>0</v>
      </c>
    </row>
    <row r="508" spans="1:3" x14ac:dyDescent="0.35">
      <c r="A508" t="s">
        <v>137</v>
      </c>
      <c r="B508" s="1" t="str">
        <f>'Tab 1 QIS Measures'!$C$50</f>
        <v>Timeframe Date not entered</v>
      </c>
      <c r="C508" s="61">
        <f>'Tab 1 QIS Measures'!F50</f>
        <v>0</v>
      </c>
    </row>
    <row r="509" spans="1:3" x14ac:dyDescent="0.35">
      <c r="A509" t="s">
        <v>137</v>
      </c>
      <c r="B509" s="1" t="str">
        <f>'Tab 1 QIS Measures'!$C$51</f>
        <v>Actual Rate</v>
      </c>
      <c r="C509" s="59">
        <f>'Tab 1 QIS Measures'!F51</f>
        <v>0</v>
      </c>
    </row>
    <row r="510" spans="1:3" x14ac:dyDescent="0.35">
      <c r="A510" t="s">
        <v>137</v>
      </c>
      <c r="B510" s="1" t="str">
        <f>'Tab 1 QIS Measures'!$C$52</f>
        <v>Timeframe Date not entered</v>
      </c>
      <c r="C510" s="61">
        <f>'Tab 1 QIS Measures'!F52</f>
        <v>0</v>
      </c>
    </row>
    <row r="511" spans="1:3" x14ac:dyDescent="0.35">
      <c r="A511" t="s">
        <v>137</v>
      </c>
      <c r="B511" s="1" t="str">
        <f>'Tab 1 QIS Measures'!$C$53</f>
        <v>Timeframe Date not entered</v>
      </c>
      <c r="C511" s="61">
        <f>'Tab 1 QIS Measures'!F53</f>
        <v>0</v>
      </c>
    </row>
    <row r="512" spans="1:3" x14ac:dyDescent="0.35">
      <c r="A512" t="s">
        <v>137</v>
      </c>
      <c r="B512" s="1" t="str">
        <f>'Tab 1 QIS Measures'!$C$54</f>
        <v>Actual Rate</v>
      </c>
      <c r="C512" s="59">
        <f>'Tab 1 QIS Measures'!F54</f>
        <v>0</v>
      </c>
    </row>
    <row r="513" spans="1:3" x14ac:dyDescent="0.35">
      <c r="A513" t="s">
        <v>137</v>
      </c>
      <c r="B513" s="5" t="s">
        <v>130</v>
      </c>
      <c r="C513" s="5"/>
    </row>
    <row r="514" spans="1:3" x14ac:dyDescent="0.35">
      <c r="A514" t="s">
        <v>116</v>
      </c>
      <c r="B514" s="1" t="str">
        <f>IF($C$468="","Measure Four Race  "&amp;A514,C468&amp;" "&amp;C469&amp;" Race "&amp;A514)</f>
        <v>Controlling High Blood Pressure (CBP) None Race Numerator Baseline</v>
      </c>
      <c r="C514" s="1"/>
    </row>
    <row r="515" spans="1:3" x14ac:dyDescent="0.35">
      <c r="A515" t="s">
        <v>137</v>
      </c>
      <c r="B515" s="35" t="s">
        <v>11</v>
      </c>
      <c r="C515" s="53">
        <f>'Tab 1 QIS Measures'!H46</f>
        <v>0</v>
      </c>
    </row>
    <row r="516" spans="1:3" x14ac:dyDescent="0.35">
      <c r="A516" t="s">
        <v>137</v>
      </c>
      <c r="B516" s="35" t="s">
        <v>12</v>
      </c>
      <c r="C516">
        <f>'Tab 1 QIS Measures'!I46</f>
        <v>0</v>
      </c>
    </row>
    <row r="517" spans="1:3" x14ac:dyDescent="0.35">
      <c r="A517" t="s">
        <v>137</v>
      </c>
      <c r="B517" s="35" t="s">
        <v>90</v>
      </c>
      <c r="C517">
        <f>'Tab 1 QIS Measures'!J46</f>
        <v>0</v>
      </c>
    </row>
    <row r="518" spans="1:3" x14ac:dyDescent="0.35">
      <c r="A518" t="s">
        <v>137</v>
      </c>
      <c r="B518" s="35" t="s">
        <v>91</v>
      </c>
      <c r="C518">
        <f>'Tab 1 QIS Measures'!K46</f>
        <v>0</v>
      </c>
    </row>
    <row r="519" spans="1:3" x14ac:dyDescent="0.35">
      <c r="A519" t="s">
        <v>137</v>
      </c>
      <c r="B519" s="35" t="s">
        <v>13</v>
      </c>
      <c r="C519">
        <f>'Tab 1 QIS Measures'!L46</f>
        <v>0</v>
      </c>
    </row>
    <row r="520" spans="1:3" x14ac:dyDescent="0.35">
      <c r="A520" t="s">
        <v>137</v>
      </c>
      <c r="B520" s="35" t="s">
        <v>14</v>
      </c>
      <c r="C520">
        <f>'Tab 1 QIS Measures'!M46</f>
        <v>0</v>
      </c>
    </row>
    <row r="521" spans="1:3" x14ac:dyDescent="0.35">
      <c r="A521" t="s">
        <v>137</v>
      </c>
      <c r="B521" s="35" t="s">
        <v>15</v>
      </c>
      <c r="C521">
        <f>'Tab 1 QIS Measures'!N46</f>
        <v>0</v>
      </c>
    </row>
    <row r="522" spans="1:3" x14ac:dyDescent="0.35">
      <c r="A522" t="s">
        <v>137</v>
      </c>
      <c r="B522" s="35" t="s">
        <v>16</v>
      </c>
      <c r="C522">
        <f>'Tab 1 QIS Measures'!O46</f>
        <v>0</v>
      </c>
    </row>
    <row r="523" spans="1:3" x14ac:dyDescent="0.35">
      <c r="A523" t="s">
        <v>137</v>
      </c>
      <c r="B523" s="35" t="s">
        <v>23</v>
      </c>
      <c r="C523">
        <f>'Tab 1 QIS Measures'!P46</f>
        <v>0</v>
      </c>
    </row>
    <row r="524" spans="1:3" x14ac:dyDescent="0.35">
      <c r="A524" t="s">
        <v>137</v>
      </c>
      <c r="B524" s="35" t="s">
        <v>17</v>
      </c>
      <c r="C524">
        <f>'Tab 1 QIS Measures'!Q46</f>
        <v>0</v>
      </c>
    </row>
    <row r="525" spans="1:3" x14ac:dyDescent="0.35">
      <c r="A525" t="s">
        <v>137</v>
      </c>
      <c r="B525" s="35" t="s">
        <v>18</v>
      </c>
      <c r="C525">
        <f>'Tab 1 QIS Measures'!R46</f>
        <v>0</v>
      </c>
    </row>
    <row r="526" spans="1:3" x14ac:dyDescent="0.35">
      <c r="A526" t="s">
        <v>137</v>
      </c>
      <c r="B526" s="35" t="s">
        <v>19</v>
      </c>
      <c r="C526">
        <f>'Tab 1 QIS Measures'!S46</f>
        <v>0</v>
      </c>
    </row>
    <row r="527" spans="1:3" x14ac:dyDescent="0.35">
      <c r="A527" t="s">
        <v>137</v>
      </c>
      <c r="B527" s="35" t="s">
        <v>24</v>
      </c>
      <c r="C527">
        <f>'Tab 1 QIS Measures'!T46</f>
        <v>0</v>
      </c>
    </row>
    <row r="528" spans="1:3" x14ac:dyDescent="0.35">
      <c r="A528" t="s">
        <v>115</v>
      </c>
      <c r="B528" s="1" t="str">
        <f>IF($C$468="","Measure Four Race  "&amp;A528,C468&amp;" "&amp;C469&amp;" Race "&amp;A528)</f>
        <v>Controlling High Blood Pressure (CBP) None Race Denominator Baseline</v>
      </c>
      <c r="C528" s="1"/>
    </row>
    <row r="529" spans="1:3" x14ac:dyDescent="0.35">
      <c r="A529" t="s">
        <v>137</v>
      </c>
      <c r="B529" s="35" t="s">
        <v>11</v>
      </c>
      <c r="C529" s="53">
        <f>'Tab 1 QIS Measures'!H47</f>
        <v>0</v>
      </c>
    </row>
    <row r="530" spans="1:3" x14ac:dyDescent="0.35">
      <c r="A530" t="s">
        <v>137</v>
      </c>
      <c r="B530" s="35" t="s">
        <v>12</v>
      </c>
      <c r="C530">
        <f>'Tab 1 QIS Measures'!I47</f>
        <v>0</v>
      </c>
    </row>
    <row r="531" spans="1:3" x14ac:dyDescent="0.35">
      <c r="A531" t="s">
        <v>137</v>
      </c>
      <c r="B531" s="35" t="s">
        <v>90</v>
      </c>
      <c r="C531">
        <f>'Tab 1 QIS Measures'!J47</f>
        <v>0</v>
      </c>
    </row>
    <row r="532" spans="1:3" x14ac:dyDescent="0.35">
      <c r="A532" t="s">
        <v>137</v>
      </c>
      <c r="B532" s="35" t="s">
        <v>91</v>
      </c>
      <c r="C532">
        <f>'Tab 1 QIS Measures'!K47</f>
        <v>0</v>
      </c>
    </row>
    <row r="533" spans="1:3" x14ac:dyDescent="0.35">
      <c r="A533" t="s">
        <v>137</v>
      </c>
      <c r="B533" s="35" t="s">
        <v>13</v>
      </c>
      <c r="C533">
        <f>'Tab 1 QIS Measures'!L47</f>
        <v>0</v>
      </c>
    </row>
    <row r="534" spans="1:3" x14ac:dyDescent="0.35">
      <c r="A534" t="s">
        <v>137</v>
      </c>
      <c r="B534" s="35" t="s">
        <v>14</v>
      </c>
      <c r="C534">
        <f>'Tab 1 QIS Measures'!M47</f>
        <v>0</v>
      </c>
    </row>
    <row r="535" spans="1:3" x14ac:dyDescent="0.35">
      <c r="A535" t="s">
        <v>137</v>
      </c>
      <c r="B535" s="35" t="s">
        <v>15</v>
      </c>
      <c r="C535">
        <f>'Tab 1 QIS Measures'!N47</f>
        <v>0</v>
      </c>
    </row>
    <row r="536" spans="1:3" x14ac:dyDescent="0.35">
      <c r="A536" t="s">
        <v>137</v>
      </c>
      <c r="B536" s="35" t="s">
        <v>16</v>
      </c>
      <c r="C536">
        <f>'Tab 1 QIS Measures'!O47</f>
        <v>0</v>
      </c>
    </row>
    <row r="537" spans="1:3" x14ac:dyDescent="0.35">
      <c r="A537" t="s">
        <v>137</v>
      </c>
      <c r="B537" s="35" t="s">
        <v>23</v>
      </c>
      <c r="C537">
        <f>'Tab 1 QIS Measures'!P47</f>
        <v>0</v>
      </c>
    </row>
    <row r="538" spans="1:3" x14ac:dyDescent="0.35">
      <c r="A538" t="s">
        <v>137</v>
      </c>
      <c r="B538" s="35" t="s">
        <v>17</v>
      </c>
      <c r="C538">
        <f>'Tab 1 QIS Measures'!Q47</f>
        <v>0</v>
      </c>
    </row>
    <row r="539" spans="1:3" x14ac:dyDescent="0.35">
      <c r="A539" t="s">
        <v>137</v>
      </c>
      <c r="B539" s="35" t="s">
        <v>18</v>
      </c>
      <c r="C539">
        <f>'Tab 1 QIS Measures'!R47</f>
        <v>0</v>
      </c>
    </row>
    <row r="540" spans="1:3" x14ac:dyDescent="0.35">
      <c r="A540" t="s">
        <v>137</v>
      </c>
      <c r="B540" s="35" t="s">
        <v>19</v>
      </c>
      <c r="C540">
        <f>'Tab 1 QIS Measures'!S47</f>
        <v>0</v>
      </c>
    </row>
    <row r="541" spans="1:3" x14ac:dyDescent="0.35">
      <c r="A541" t="s">
        <v>137</v>
      </c>
      <c r="B541" s="35" t="s">
        <v>24</v>
      </c>
      <c r="C541">
        <f>'Tab 1 QIS Measures'!T47</f>
        <v>0</v>
      </c>
    </row>
    <row r="542" spans="1:3" x14ac:dyDescent="0.35">
      <c r="A542" t="s">
        <v>117</v>
      </c>
      <c r="B542" s="1" t="str">
        <f>IF($C$468="","Measure Four Race  "&amp;A542,C468&amp;" "&amp;C469&amp;" Race "&amp;A542)</f>
        <v>Controlling High Blood Pressure (CBP) None Race Numerator f/u 1</v>
      </c>
      <c r="C542" s="1"/>
    </row>
    <row r="543" spans="1:3" x14ac:dyDescent="0.35">
      <c r="A543" t="s">
        <v>137</v>
      </c>
      <c r="B543" s="35" t="s">
        <v>11</v>
      </c>
      <c r="C543" s="53">
        <f>'Tab 1 QIS Measures'!H49</f>
        <v>0</v>
      </c>
    </row>
    <row r="544" spans="1:3" x14ac:dyDescent="0.35">
      <c r="A544" t="s">
        <v>137</v>
      </c>
      <c r="B544" s="35" t="s">
        <v>12</v>
      </c>
      <c r="C544">
        <f>'Tab 1 QIS Measures'!I49</f>
        <v>0</v>
      </c>
    </row>
    <row r="545" spans="1:3" x14ac:dyDescent="0.35">
      <c r="A545" t="s">
        <v>137</v>
      </c>
      <c r="B545" s="35" t="s">
        <v>90</v>
      </c>
      <c r="C545">
        <f>'Tab 1 QIS Measures'!J49</f>
        <v>0</v>
      </c>
    </row>
    <row r="546" spans="1:3" x14ac:dyDescent="0.35">
      <c r="A546" t="s">
        <v>137</v>
      </c>
      <c r="B546" s="35" t="s">
        <v>91</v>
      </c>
      <c r="C546">
        <f>'Tab 1 QIS Measures'!K49</f>
        <v>0</v>
      </c>
    </row>
    <row r="547" spans="1:3" x14ac:dyDescent="0.35">
      <c r="A547" t="s">
        <v>137</v>
      </c>
      <c r="B547" s="35" t="s">
        <v>13</v>
      </c>
      <c r="C547">
        <f>'Tab 1 QIS Measures'!L49</f>
        <v>0</v>
      </c>
    </row>
    <row r="548" spans="1:3" x14ac:dyDescent="0.35">
      <c r="A548" t="s">
        <v>137</v>
      </c>
      <c r="B548" s="35" t="s">
        <v>14</v>
      </c>
      <c r="C548">
        <f>'Tab 1 QIS Measures'!M49</f>
        <v>0</v>
      </c>
    </row>
    <row r="549" spans="1:3" x14ac:dyDescent="0.35">
      <c r="A549" t="s">
        <v>137</v>
      </c>
      <c r="B549" s="35" t="s">
        <v>15</v>
      </c>
      <c r="C549">
        <f>'Tab 1 QIS Measures'!N49</f>
        <v>0</v>
      </c>
    </row>
    <row r="550" spans="1:3" x14ac:dyDescent="0.35">
      <c r="A550" t="s">
        <v>137</v>
      </c>
      <c r="B550" s="35" t="s">
        <v>16</v>
      </c>
      <c r="C550">
        <f>'Tab 1 QIS Measures'!O49</f>
        <v>0</v>
      </c>
    </row>
    <row r="551" spans="1:3" x14ac:dyDescent="0.35">
      <c r="A551" t="s">
        <v>137</v>
      </c>
      <c r="B551" s="35" t="s">
        <v>23</v>
      </c>
      <c r="C551">
        <f>'Tab 1 QIS Measures'!P49</f>
        <v>0</v>
      </c>
    </row>
    <row r="552" spans="1:3" x14ac:dyDescent="0.35">
      <c r="A552" t="s">
        <v>137</v>
      </c>
      <c r="B552" s="35" t="s">
        <v>17</v>
      </c>
      <c r="C552">
        <f>'Tab 1 QIS Measures'!Q49</f>
        <v>0</v>
      </c>
    </row>
    <row r="553" spans="1:3" x14ac:dyDescent="0.35">
      <c r="A553" t="s">
        <v>137</v>
      </c>
      <c r="B553" s="35" t="s">
        <v>18</v>
      </c>
      <c r="C553">
        <f>'Tab 1 QIS Measures'!R49</f>
        <v>0</v>
      </c>
    </row>
    <row r="554" spans="1:3" x14ac:dyDescent="0.35">
      <c r="A554" t="s">
        <v>137</v>
      </c>
      <c r="B554" s="35" t="s">
        <v>19</v>
      </c>
      <c r="C554">
        <f>'Tab 1 QIS Measures'!S49</f>
        <v>0</v>
      </c>
    </row>
    <row r="555" spans="1:3" x14ac:dyDescent="0.35">
      <c r="A555" t="s">
        <v>137</v>
      </c>
      <c r="B555" s="35" t="s">
        <v>24</v>
      </c>
      <c r="C555">
        <f>'Tab 1 QIS Measures'!T49</f>
        <v>0</v>
      </c>
    </row>
    <row r="556" spans="1:3" x14ac:dyDescent="0.35">
      <c r="A556" t="s">
        <v>119</v>
      </c>
      <c r="B556" s="1" t="str">
        <f>IF($C$468="","Measure Four Race  "&amp;A556,C468&amp;" "&amp;C469&amp;" Race "&amp;A556)</f>
        <v>Controlling High Blood Pressure (CBP) None Race Denominator f/u 1</v>
      </c>
      <c r="C556" s="1"/>
    </row>
    <row r="557" spans="1:3" x14ac:dyDescent="0.35">
      <c r="A557" t="s">
        <v>137</v>
      </c>
      <c r="B557" s="35" t="s">
        <v>11</v>
      </c>
      <c r="C557" s="53">
        <f>'Tab 1 QIS Measures'!H50</f>
        <v>0</v>
      </c>
    </row>
    <row r="558" spans="1:3" x14ac:dyDescent="0.35">
      <c r="A558" t="s">
        <v>137</v>
      </c>
      <c r="B558" s="35" t="s">
        <v>12</v>
      </c>
      <c r="C558">
        <f>'Tab 1 QIS Measures'!I50</f>
        <v>0</v>
      </c>
    </row>
    <row r="559" spans="1:3" x14ac:dyDescent="0.35">
      <c r="A559" t="s">
        <v>137</v>
      </c>
      <c r="B559" s="35" t="s">
        <v>90</v>
      </c>
      <c r="C559">
        <f>'Tab 1 QIS Measures'!J50</f>
        <v>0</v>
      </c>
    </row>
    <row r="560" spans="1:3" x14ac:dyDescent="0.35">
      <c r="A560" t="s">
        <v>137</v>
      </c>
      <c r="B560" s="35" t="s">
        <v>91</v>
      </c>
      <c r="C560">
        <f>'Tab 1 QIS Measures'!K50</f>
        <v>0</v>
      </c>
    </row>
    <row r="561" spans="1:3" x14ac:dyDescent="0.35">
      <c r="A561" t="s">
        <v>137</v>
      </c>
      <c r="B561" s="35" t="s">
        <v>13</v>
      </c>
      <c r="C561">
        <f>'Tab 1 QIS Measures'!L50</f>
        <v>0</v>
      </c>
    </row>
    <row r="562" spans="1:3" x14ac:dyDescent="0.35">
      <c r="A562" t="s">
        <v>137</v>
      </c>
      <c r="B562" s="35" t="s">
        <v>14</v>
      </c>
      <c r="C562">
        <f>'Tab 1 QIS Measures'!M50</f>
        <v>0</v>
      </c>
    </row>
    <row r="563" spans="1:3" x14ac:dyDescent="0.35">
      <c r="A563" t="s">
        <v>137</v>
      </c>
      <c r="B563" s="35" t="s">
        <v>15</v>
      </c>
      <c r="C563">
        <f>'Tab 1 QIS Measures'!N50</f>
        <v>0</v>
      </c>
    </row>
    <row r="564" spans="1:3" x14ac:dyDescent="0.35">
      <c r="A564" t="s">
        <v>137</v>
      </c>
      <c r="B564" s="35" t="s">
        <v>16</v>
      </c>
      <c r="C564">
        <f>'Tab 1 QIS Measures'!O50</f>
        <v>0</v>
      </c>
    </row>
    <row r="565" spans="1:3" x14ac:dyDescent="0.35">
      <c r="A565" t="s">
        <v>137</v>
      </c>
      <c r="B565" s="35" t="s">
        <v>23</v>
      </c>
      <c r="C565">
        <f>'Tab 1 QIS Measures'!P50</f>
        <v>0</v>
      </c>
    </row>
    <row r="566" spans="1:3" x14ac:dyDescent="0.35">
      <c r="A566" t="s">
        <v>137</v>
      </c>
      <c r="B566" s="35" t="s">
        <v>17</v>
      </c>
      <c r="C566">
        <f>'Tab 1 QIS Measures'!Q50</f>
        <v>0</v>
      </c>
    </row>
    <row r="567" spans="1:3" x14ac:dyDescent="0.35">
      <c r="A567" t="s">
        <v>137</v>
      </c>
      <c r="B567" s="35" t="s">
        <v>18</v>
      </c>
      <c r="C567">
        <f>'Tab 1 QIS Measures'!R50</f>
        <v>0</v>
      </c>
    </row>
    <row r="568" spans="1:3" x14ac:dyDescent="0.35">
      <c r="A568" t="s">
        <v>137</v>
      </c>
      <c r="B568" s="35" t="s">
        <v>19</v>
      </c>
      <c r="C568">
        <f>'Tab 1 QIS Measures'!S50</f>
        <v>0</v>
      </c>
    </row>
    <row r="569" spans="1:3" x14ac:dyDescent="0.35">
      <c r="A569" t="s">
        <v>137</v>
      </c>
      <c r="B569" s="35" t="s">
        <v>24</v>
      </c>
      <c r="C569">
        <f>'Tab 1 QIS Measures'!T50</f>
        <v>0</v>
      </c>
    </row>
    <row r="570" spans="1:3" x14ac:dyDescent="0.35">
      <c r="A570" t="s">
        <v>120</v>
      </c>
      <c r="B570" s="1" t="str">
        <f>IF($C$468="","Measure Four Race  "&amp;A570,C468&amp;" "&amp;C469&amp;" Race "&amp;A570)</f>
        <v>Controlling High Blood Pressure (CBP) None Race Numerator f/u 2</v>
      </c>
      <c r="C570" s="1"/>
    </row>
    <row r="571" spans="1:3" x14ac:dyDescent="0.35">
      <c r="A571" t="s">
        <v>137</v>
      </c>
      <c r="B571" s="35" t="s">
        <v>11</v>
      </c>
      <c r="C571" s="53">
        <f>'Tab 1 QIS Measures'!H52</f>
        <v>0</v>
      </c>
    </row>
    <row r="572" spans="1:3" x14ac:dyDescent="0.35">
      <c r="A572" t="s">
        <v>137</v>
      </c>
      <c r="B572" s="35" t="s">
        <v>12</v>
      </c>
      <c r="C572">
        <f>'Tab 1 QIS Measures'!I52</f>
        <v>0</v>
      </c>
    </row>
    <row r="573" spans="1:3" x14ac:dyDescent="0.35">
      <c r="A573" t="s">
        <v>137</v>
      </c>
      <c r="B573" s="35" t="s">
        <v>90</v>
      </c>
      <c r="C573">
        <f>'Tab 1 QIS Measures'!J52</f>
        <v>0</v>
      </c>
    </row>
    <row r="574" spans="1:3" x14ac:dyDescent="0.35">
      <c r="A574" t="s">
        <v>137</v>
      </c>
      <c r="B574" s="35" t="s">
        <v>91</v>
      </c>
      <c r="C574">
        <f>'Tab 1 QIS Measures'!K52</f>
        <v>0</v>
      </c>
    </row>
    <row r="575" spans="1:3" x14ac:dyDescent="0.35">
      <c r="A575" t="s">
        <v>137</v>
      </c>
      <c r="B575" s="35" t="s">
        <v>13</v>
      </c>
      <c r="C575">
        <f>'Tab 1 QIS Measures'!L52</f>
        <v>0</v>
      </c>
    </row>
    <row r="576" spans="1:3" x14ac:dyDescent="0.35">
      <c r="A576" t="s">
        <v>137</v>
      </c>
      <c r="B576" s="35" t="s">
        <v>14</v>
      </c>
      <c r="C576">
        <f>'Tab 1 QIS Measures'!M52</f>
        <v>0</v>
      </c>
    </row>
    <row r="577" spans="1:3" x14ac:dyDescent="0.35">
      <c r="A577" t="s">
        <v>137</v>
      </c>
      <c r="B577" s="35" t="s">
        <v>15</v>
      </c>
      <c r="C577">
        <f>'Tab 1 QIS Measures'!N52</f>
        <v>0</v>
      </c>
    </row>
    <row r="578" spans="1:3" x14ac:dyDescent="0.35">
      <c r="A578" t="s">
        <v>137</v>
      </c>
      <c r="B578" s="35" t="s">
        <v>16</v>
      </c>
      <c r="C578">
        <f>'Tab 1 QIS Measures'!O52</f>
        <v>0</v>
      </c>
    </row>
    <row r="579" spans="1:3" x14ac:dyDescent="0.35">
      <c r="A579" t="s">
        <v>137</v>
      </c>
      <c r="B579" s="35" t="s">
        <v>23</v>
      </c>
      <c r="C579">
        <f>'Tab 1 QIS Measures'!P52</f>
        <v>0</v>
      </c>
    </row>
    <row r="580" spans="1:3" x14ac:dyDescent="0.35">
      <c r="A580" t="s">
        <v>137</v>
      </c>
      <c r="B580" s="35" t="s">
        <v>17</v>
      </c>
      <c r="C580">
        <f>'Tab 1 QIS Measures'!Q52</f>
        <v>0</v>
      </c>
    </row>
    <row r="581" spans="1:3" x14ac:dyDescent="0.35">
      <c r="A581" t="s">
        <v>137</v>
      </c>
      <c r="B581" s="35" t="s">
        <v>18</v>
      </c>
      <c r="C581">
        <f>'Tab 1 QIS Measures'!R52</f>
        <v>0</v>
      </c>
    </row>
    <row r="582" spans="1:3" x14ac:dyDescent="0.35">
      <c r="A582" t="s">
        <v>137</v>
      </c>
      <c r="B582" s="35" t="s">
        <v>19</v>
      </c>
      <c r="C582">
        <f>'Tab 1 QIS Measures'!S52</f>
        <v>0</v>
      </c>
    </row>
    <row r="583" spans="1:3" x14ac:dyDescent="0.35">
      <c r="A583" t="s">
        <v>137</v>
      </c>
      <c r="B583" s="35" t="s">
        <v>24</v>
      </c>
      <c r="C583">
        <f>'Tab 1 QIS Measures'!T52</f>
        <v>0</v>
      </c>
    </row>
    <row r="584" spans="1:3" x14ac:dyDescent="0.35">
      <c r="A584" t="s">
        <v>118</v>
      </c>
      <c r="B584" s="1" t="str">
        <f>IF($C$468="","Measure Four Race  "&amp;A584,C468&amp;" "&amp;C469&amp;" Race "&amp;A584)</f>
        <v>Controlling High Blood Pressure (CBP) None Race Denominator f/u 2</v>
      </c>
      <c r="C584" s="1"/>
    </row>
    <row r="585" spans="1:3" x14ac:dyDescent="0.35">
      <c r="A585" t="s">
        <v>137</v>
      </c>
      <c r="B585" s="35" t="s">
        <v>11</v>
      </c>
      <c r="C585" s="53">
        <f>'Tab 1 QIS Measures'!H53</f>
        <v>0</v>
      </c>
    </row>
    <row r="586" spans="1:3" x14ac:dyDescent="0.35">
      <c r="A586" t="s">
        <v>137</v>
      </c>
      <c r="B586" s="35" t="s">
        <v>12</v>
      </c>
      <c r="C586">
        <f>'Tab 1 QIS Measures'!I53</f>
        <v>0</v>
      </c>
    </row>
    <row r="587" spans="1:3" x14ac:dyDescent="0.35">
      <c r="A587" t="s">
        <v>137</v>
      </c>
      <c r="B587" s="35" t="s">
        <v>90</v>
      </c>
      <c r="C587">
        <f>'Tab 1 QIS Measures'!J53</f>
        <v>0</v>
      </c>
    </row>
    <row r="588" spans="1:3" x14ac:dyDescent="0.35">
      <c r="A588" t="s">
        <v>137</v>
      </c>
      <c r="B588" s="35" t="s">
        <v>91</v>
      </c>
      <c r="C588">
        <f>'Tab 1 QIS Measures'!K53</f>
        <v>0</v>
      </c>
    </row>
    <row r="589" spans="1:3" x14ac:dyDescent="0.35">
      <c r="A589" t="s">
        <v>137</v>
      </c>
      <c r="B589" s="35" t="s">
        <v>13</v>
      </c>
      <c r="C589">
        <f>'Tab 1 QIS Measures'!L53</f>
        <v>0</v>
      </c>
    </row>
    <row r="590" spans="1:3" x14ac:dyDescent="0.35">
      <c r="A590" t="s">
        <v>137</v>
      </c>
      <c r="B590" s="35" t="s">
        <v>14</v>
      </c>
      <c r="C590">
        <f>'Tab 1 QIS Measures'!M53</f>
        <v>0</v>
      </c>
    </row>
    <row r="591" spans="1:3" x14ac:dyDescent="0.35">
      <c r="A591" t="s">
        <v>137</v>
      </c>
      <c r="B591" s="35" t="s">
        <v>15</v>
      </c>
      <c r="C591">
        <f>'Tab 1 QIS Measures'!N53</f>
        <v>0</v>
      </c>
    </row>
    <row r="592" spans="1:3" x14ac:dyDescent="0.35">
      <c r="A592" t="s">
        <v>137</v>
      </c>
      <c r="B592" s="35" t="s">
        <v>16</v>
      </c>
      <c r="C592">
        <f>'Tab 1 QIS Measures'!O53</f>
        <v>0</v>
      </c>
    </row>
    <row r="593" spans="1:3" x14ac:dyDescent="0.35">
      <c r="A593" t="s">
        <v>137</v>
      </c>
      <c r="B593" s="35" t="s">
        <v>23</v>
      </c>
      <c r="C593">
        <f>'Tab 1 QIS Measures'!P53</f>
        <v>0</v>
      </c>
    </row>
    <row r="594" spans="1:3" x14ac:dyDescent="0.35">
      <c r="A594" t="s">
        <v>137</v>
      </c>
      <c r="B594" s="35" t="s">
        <v>17</v>
      </c>
      <c r="C594">
        <f>'Tab 1 QIS Measures'!Q53</f>
        <v>0</v>
      </c>
    </row>
    <row r="595" spans="1:3" x14ac:dyDescent="0.35">
      <c r="A595" t="s">
        <v>137</v>
      </c>
      <c r="B595" s="35" t="s">
        <v>18</v>
      </c>
      <c r="C595">
        <f>'Tab 1 QIS Measures'!R53</f>
        <v>0</v>
      </c>
    </row>
    <row r="596" spans="1:3" x14ac:dyDescent="0.35">
      <c r="A596" t="s">
        <v>137</v>
      </c>
      <c r="B596" s="35" t="s">
        <v>19</v>
      </c>
      <c r="C596">
        <f>'Tab 1 QIS Measures'!S53</f>
        <v>0</v>
      </c>
    </row>
    <row r="597" spans="1:3" x14ac:dyDescent="0.35">
      <c r="A597" t="s">
        <v>137</v>
      </c>
      <c r="B597" s="35" t="s">
        <v>24</v>
      </c>
      <c r="C597">
        <f>'Tab 1 QIS Measures'!T53</f>
        <v>0</v>
      </c>
    </row>
    <row r="598" spans="1:3" x14ac:dyDescent="0.35">
      <c r="B598" s="141" t="s">
        <v>214</v>
      </c>
      <c r="C598" s="63"/>
    </row>
    <row r="599" spans="1:3" x14ac:dyDescent="0.35">
      <c r="B599" s="35" t="s">
        <v>11</v>
      </c>
      <c r="C599" s="67">
        <f>'Tab 1 QIS Measures'!H$48</f>
        <v>0</v>
      </c>
    </row>
    <row r="600" spans="1:3" x14ac:dyDescent="0.35">
      <c r="B600" s="35" t="s">
        <v>12</v>
      </c>
      <c r="C600" s="67">
        <f>'Tab 1 QIS Measures'!I$48</f>
        <v>0</v>
      </c>
    </row>
    <row r="601" spans="1:3" x14ac:dyDescent="0.35">
      <c r="B601" s="35" t="s">
        <v>90</v>
      </c>
      <c r="C601" s="67">
        <f>'Tab 1 QIS Measures'!J$48</f>
        <v>0</v>
      </c>
    </row>
    <row r="602" spans="1:3" x14ac:dyDescent="0.35">
      <c r="B602" s="35" t="s">
        <v>91</v>
      </c>
      <c r="C602" s="67">
        <f>'Tab 1 QIS Measures'!K$48</f>
        <v>0</v>
      </c>
    </row>
    <row r="603" spans="1:3" x14ac:dyDescent="0.35">
      <c r="B603" s="35" t="s">
        <v>13</v>
      </c>
      <c r="C603" s="67">
        <f>'Tab 1 QIS Measures'!L$48</f>
        <v>0</v>
      </c>
    </row>
    <row r="604" spans="1:3" x14ac:dyDescent="0.35">
      <c r="B604" s="35" t="s">
        <v>14</v>
      </c>
      <c r="C604" s="67">
        <f>'Tab 1 QIS Measures'!M$48</f>
        <v>0</v>
      </c>
    </row>
    <row r="605" spans="1:3" x14ac:dyDescent="0.35">
      <c r="B605" s="35" t="s">
        <v>15</v>
      </c>
      <c r="C605" s="67">
        <f>'Tab 1 QIS Measures'!N$48</f>
        <v>0</v>
      </c>
    </row>
    <row r="606" spans="1:3" x14ac:dyDescent="0.35">
      <c r="B606" s="35" t="s">
        <v>16</v>
      </c>
      <c r="C606" s="67">
        <f>'Tab 1 QIS Measures'!O$48</f>
        <v>0</v>
      </c>
    </row>
    <row r="607" spans="1:3" x14ac:dyDescent="0.35">
      <c r="B607" s="35" t="s">
        <v>17</v>
      </c>
      <c r="C607" s="67">
        <f>'Tab 1 QIS Measures'!Q$48</f>
        <v>0</v>
      </c>
    </row>
    <row r="608" spans="1:3" x14ac:dyDescent="0.35">
      <c r="B608" s="35" t="s">
        <v>18</v>
      </c>
      <c r="C608" s="67">
        <f>'Tab 1 QIS Measures'!R$48</f>
        <v>0</v>
      </c>
    </row>
    <row r="609" spans="1:3" x14ac:dyDescent="0.35">
      <c r="B609" s="35" t="s">
        <v>19</v>
      </c>
      <c r="C609" s="67">
        <f>'Tab 1 QIS Measures'!S$48</f>
        <v>0</v>
      </c>
    </row>
    <row r="610" spans="1:3" x14ac:dyDescent="0.35">
      <c r="A610" t="s">
        <v>139</v>
      </c>
      <c r="B610" s="29" t="s">
        <v>142</v>
      </c>
      <c r="C610" s="68" t="str">
        <f>'Tab 0 General Information'!C46</f>
        <v>Blood Pressure Control (BPC-E)</v>
      </c>
    </row>
    <row r="611" spans="1:3" x14ac:dyDescent="0.35">
      <c r="A611" t="s">
        <v>139</v>
      </c>
      <c r="B611" s="1" t="str">
        <f>'Tab 0 General Information'!$B$47</f>
        <v>Blood Pressure Control (BPC-E) Phase</v>
      </c>
      <c r="C611" s="46" t="str">
        <f>'Tab 0 General Information'!C47</f>
        <v>None</v>
      </c>
    </row>
    <row r="612" spans="1:3" x14ac:dyDescent="0.35">
      <c r="A612" t="s">
        <v>139</v>
      </c>
      <c r="B612" s="1" t="str">
        <f>'Tab 0 General Information'!$B$48&amp;" Start"</f>
        <v>Blood Pressure Control (BPC-E) Baseline Timeframe Start</v>
      </c>
      <c r="C612" s="66">
        <f>'Tab 0 General Information'!D48</f>
        <v>45682</v>
      </c>
    </row>
    <row r="613" spans="1:3" x14ac:dyDescent="0.35">
      <c r="A613" t="s">
        <v>139</v>
      </c>
      <c r="B613" s="1" t="str">
        <f>'Tab 0 General Information'!$B$48&amp; " Finish"</f>
        <v>Blood Pressure Control (BPC-E) Baseline Timeframe Finish</v>
      </c>
      <c r="C613" s="66">
        <f>'Tab 0 General Information'!E48</f>
        <v>46022</v>
      </c>
    </row>
    <row r="614" spans="1:3" x14ac:dyDescent="0.35">
      <c r="A614" t="s">
        <v>139</v>
      </c>
      <c r="B614" s="1" t="str">
        <f>'Tab 0 General Information'!$B$49&amp; " Start"</f>
        <v>Blood Pressure Control (BPC-E) First Followup Timeframe Start</v>
      </c>
      <c r="C614" s="66">
        <f>'Tab 0 General Information'!D49</f>
        <v>0</v>
      </c>
    </row>
    <row r="615" spans="1:3" x14ac:dyDescent="0.35">
      <c r="A615" t="s">
        <v>139</v>
      </c>
      <c r="B615" s="1" t="str">
        <f>'Tab 0 General Information'!$B$49&amp; " Finish"</f>
        <v>Blood Pressure Control (BPC-E) First Followup Timeframe Finish</v>
      </c>
      <c r="C615" s="66">
        <f>'Tab 0 General Information'!E49</f>
        <v>0</v>
      </c>
    </row>
    <row r="616" spans="1:3" x14ac:dyDescent="0.35">
      <c r="A616" t="s">
        <v>139</v>
      </c>
      <c r="B616" s="1" t="str">
        <f>'Tab 0 General Information'!$B$50&amp; " Start"</f>
        <v>Blood Pressure Control (BPC-E) Second Followup Timeframe Start</v>
      </c>
      <c r="C616" s="66">
        <f>'Tab 0 General Information'!D50</f>
        <v>0</v>
      </c>
    </row>
    <row r="617" spans="1:3" x14ac:dyDescent="0.35">
      <c r="A617" t="s">
        <v>139</v>
      </c>
      <c r="B617" s="1" t="str">
        <f>'Tab 0 General Information'!$B$50&amp; " Finish"</f>
        <v>Blood Pressure Control (BPC-E) Second Followup Timeframe Finish</v>
      </c>
      <c r="C617" s="66">
        <f>'Tab 0 General Information'!E50</f>
        <v>0</v>
      </c>
    </row>
    <row r="618" spans="1:3" x14ac:dyDescent="0.35">
      <c r="A618" t="s">
        <v>139</v>
      </c>
      <c r="B618" s="5" t="s">
        <v>70</v>
      </c>
      <c r="C618" s="57"/>
    </row>
    <row r="619" spans="1:3" x14ac:dyDescent="0.35">
      <c r="A619" t="s">
        <v>139</v>
      </c>
      <c r="B619" s="63" t="str">
        <f>'Tab 1 QIS Measures'!$C$57</f>
        <v>Measurement Type</v>
      </c>
      <c r="C619" s="63" t="str">
        <f>'Tab 1 QIS Measures'!D57</f>
        <v>ECDS</v>
      </c>
    </row>
    <row r="620" spans="1:3" x14ac:dyDescent="0.35">
      <c r="A620" t="s">
        <v>139</v>
      </c>
      <c r="B620" s="1" t="str">
        <f>'Tab 1 QIS Measures'!$C$59</f>
        <v>Baseline - 1/2025 - 12/2025 Numerator</v>
      </c>
      <c r="C620">
        <f>'Tab 1 QIS Measures'!D59</f>
        <v>0</v>
      </c>
    </row>
    <row r="621" spans="1:3" x14ac:dyDescent="0.35">
      <c r="A621" t="s">
        <v>139</v>
      </c>
      <c r="B621" s="1" t="str">
        <f>'Tab 1 QIS Measures'!$C$60</f>
        <v>Baseline - 1/2025 - 12/2025 Denominator</v>
      </c>
      <c r="C621">
        <f>'Tab 1 QIS Measures'!D60</f>
        <v>0</v>
      </c>
    </row>
    <row r="622" spans="1:3" x14ac:dyDescent="0.35">
      <c r="A622" t="s">
        <v>139</v>
      </c>
      <c r="B622" s="1" t="str">
        <f>'Tab 1 QIS Measures'!$C$58</f>
        <v>Target Rate (autopopulates from CBP)</v>
      </c>
      <c r="C622" s="3" t="str">
        <f>'Tab 1 QIS Measures'!D58</f>
        <v xml:space="preserve"> </v>
      </c>
    </row>
    <row r="623" spans="1:3" x14ac:dyDescent="0.35">
      <c r="A623" t="s">
        <v>139</v>
      </c>
      <c r="B623" s="1" t="str">
        <f>'Tab 1 QIS Measures'!$C$61</f>
        <v>Actual Rate</v>
      </c>
      <c r="C623" s="3">
        <f>'Tab 1 QIS Measures'!D61</f>
        <v>0</v>
      </c>
    </row>
    <row r="624" spans="1:3" x14ac:dyDescent="0.35">
      <c r="A624" t="s">
        <v>139</v>
      </c>
      <c r="B624" s="1" t="str">
        <f>'Tab 1 QIS Measures'!$C$62</f>
        <v>Timeframe Date not entered</v>
      </c>
      <c r="C624">
        <f>'Tab 1 QIS Measures'!D62</f>
        <v>0</v>
      </c>
    </row>
    <row r="625" spans="1:3" x14ac:dyDescent="0.35">
      <c r="A625" t="s">
        <v>139</v>
      </c>
      <c r="B625" s="1" t="str">
        <f>'Tab 1 QIS Measures'!$C$63</f>
        <v>Timeframe Date not entered</v>
      </c>
      <c r="C625">
        <f>'Tab 1 QIS Measures'!D63</f>
        <v>0</v>
      </c>
    </row>
    <row r="626" spans="1:3" x14ac:dyDescent="0.35">
      <c r="A626" t="s">
        <v>139</v>
      </c>
      <c r="B626" s="1" t="str">
        <f>'Tab 1 QIS Measures'!$C$64</f>
        <v>Actual Rate</v>
      </c>
      <c r="C626" s="67">
        <f>'Tab 1 QIS Measures'!D64</f>
        <v>0</v>
      </c>
    </row>
    <row r="627" spans="1:3" x14ac:dyDescent="0.35">
      <c r="A627" t="s">
        <v>139</v>
      </c>
      <c r="B627" s="1" t="str">
        <f>'Tab 1 QIS Measures'!$C$65</f>
        <v>Timeframe Date not entered</v>
      </c>
      <c r="C627">
        <f>'Tab 1 QIS Measures'!D65</f>
        <v>0</v>
      </c>
    </row>
    <row r="628" spans="1:3" x14ac:dyDescent="0.35">
      <c r="A628" t="s">
        <v>139</v>
      </c>
      <c r="B628" s="1" t="str">
        <f>'Tab 1 QIS Measures'!$C$66</f>
        <v>Timeframe Date not entered</v>
      </c>
      <c r="C628">
        <f>'Tab 1 QIS Measures'!D66</f>
        <v>0</v>
      </c>
    </row>
    <row r="629" spans="1:3" x14ac:dyDescent="0.35">
      <c r="A629" t="s">
        <v>139</v>
      </c>
      <c r="B629" s="1" t="str">
        <f>'Tab 1 QIS Measures'!$C$67</f>
        <v>Actual Rate</v>
      </c>
      <c r="C629" s="67">
        <f>'Tab 1 QIS Measures'!D67</f>
        <v>0</v>
      </c>
    </row>
    <row r="630" spans="1:3" x14ac:dyDescent="0.35">
      <c r="B630" s="1" t="str">
        <f>'Tab 1 QIS Measures'!$C$68</f>
        <v>Progress to Target</v>
      </c>
      <c r="C630" s="67" t="str">
        <f>'Tab 1 QIS Measures'!D68</f>
        <v>0</v>
      </c>
    </row>
    <row r="631" spans="1:3" x14ac:dyDescent="0.35">
      <c r="A631" t="s">
        <v>139</v>
      </c>
      <c r="B631" s="5" t="s">
        <v>71</v>
      </c>
      <c r="C631" s="5"/>
    </row>
    <row r="632" spans="1:3" x14ac:dyDescent="0.35">
      <c r="A632" t="s">
        <v>139</v>
      </c>
      <c r="B632" s="63" t="str">
        <f>'Tab 1 QIS Measures'!$B$56</f>
        <v>Measure 2b Name - Blood Pressure Control (BPC-E) None</v>
      </c>
      <c r="C632" s="68" t="str">
        <f>'Tab 0 General Information'!C46</f>
        <v>Blood Pressure Control (BPC-E)</v>
      </c>
    </row>
    <row r="633" spans="1:3" x14ac:dyDescent="0.35">
      <c r="A633" t="s">
        <v>139</v>
      </c>
      <c r="B633" s="1" t="str">
        <f>'Tab 1 QIS Measures'!$C$59</f>
        <v>Baseline - 1/2025 - 12/2025 Numerator</v>
      </c>
      <c r="C633">
        <f>'Tab 1 QIS Measures'!E59</f>
        <v>0</v>
      </c>
    </row>
    <row r="634" spans="1:3" x14ac:dyDescent="0.35">
      <c r="A634" t="s">
        <v>139</v>
      </c>
      <c r="B634" s="1" t="str">
        <f>'Tab 1 QIS Measures'!$C$60</f>
        <v>Baseline - 1/2025 - 12/2025 Denominator</v>
      </c>
      <c r="C634">
        <f>'Tab 1 QIS Measures'!E60</f>
        <v>0</v>
      </c>
    </row>
    <row r="635" spans="1:3" x14ac:dyDescent="0.35">
      <c r="A635" t="s">
        <v>139</v>
      </c>
      <c r="B635" s="1" t="str">
        <f>'Tab 1 QIS Measures'!$C$58</f>
        <v>Target Rate (autopopulates from CBP)</v>
      </c>
      <c r="C635" s="45">
        <f>'Tab 1 QIS Measures'!E58</f>
        <v>0</v>
      </c>
    </row>
    <row r="636" spans="1:3" x14ac:dyDescent="0.35">
      <c r="A636" t="s">
        <v>139</v>
      </c>
      <c r="B636" s="1" t="str">
        <f>'Tab 1 QIS Measures'!$C$61</f>
        <v>Actual Rate</v>
      </c>
      <c r="C636" s="59">
        <f>'Tab 1 QIS Measures'!E61</f>
        <v>0</v>
      </c>
    </row>
    <row r="637" spans="1:3" x14ac:dyDescent="0.35">
      <c r="A637" t="s">
        <v>139</v>
      </c>
      <c r="B637" s="1" t="str">
        <f>'Tab 1 QIS Measures'!$C$62</f>
        <v>Timeframe Date not entered</v>
      </c>
      <c r="C637">
        <f>'Tab 1 QIS Measures'!E62</f>
        <v>0</v>
      </c>
    </row>
    <row r="638" spans="1:3" x14ac:dyDescent="0.35">
      <c r="A638" t="s">
        <v>139</v>
      </c>
      <c r="B638" s="1" t="str">
        <f>'Tab 1 QIS Measures'!$C$63</f>
        <v>Timeframe Date not entered</v>
      </c>
      <c r="C638">
        <f>'Tab 1 QIS Measures'!E63</f>
        <v>0</v>
      </c>
    </row>
    <row r="639" spans="1:3" x14ac:dyDescent="0.35">
      <c r="A639" t="s">
        <v>139</v>
      </c>
      <c r="B639" s="1" t="str">
        <f>'Tab 1 QIS Measures'!$C$64</f>
        <v>Actual Rate</v>
      </c>
      <c r="C639" s="60">
        <f>'Tab 1 QIS Measures'!E64</f>
        <v>0</v>
      </c>
    </row>
    <row r="640" spans="1:3" x14ac:dyDescent="0.35">
      <c r="A640" t="s">
        <v>139</v>
      </c>
      <c r="B640" s="1" t="str">
        <f>'Tab 1 QIS Measures'!$C$65</f>
        <v>Timeframe Date not entered</v>
      </c>
      <c r="C640">
        <f>'Tab 1 QIS Measures'!E65</f>
        <v>0</v>
      </c>
    </row>
    <row r="641" spans="1:3" x14ac:dyDescent="0.35">
      <c r="A641" t="s">
        <v>139</v>
      </c>
      <c r="B641" s="1" t="str">
        <f>'Tab 1 QIS Measures'!$C$66</f>
        <v>Timeframe Date not entered</v>
      </c>
      <c r="C641">
        <f>'Tab 1 QIS Measures'!E66</f>
        <v>0</v>
      </c>
    </row>
    <row r="642" spans="1:3" x14ac:dyDescent="0.35">
      <c r="A642" t="s">
        <v>139</v>
      </c>
      <c r="B642" s="1" t="str">
        <f>'Tab 1 QIS Measures'!$C$67</f>
        <v>Actual Rate</v>
      </c>
      <c r="C642" s="60">
        <f>'Tab 1 QIS Measures'!E67</f>
        <v>0</v>
      </c>
    </row>
    <row r="643" spans="1:3" x14ac:dyDescent="0.35">
      <c r="A643" t="s">
        <v>139</v>
      </c>
      <c r="B643" s="5" t="s">
        <v>122</v>
      </c>
      <c r="C643" s="62"/>
    </row>
    <row r="644" spans="1:3" x14ac:dyDescent="0.35">
      <c r="A644" t="s">
        <v>139</v>
      </c>
      <c r="B644" s="63" t="str">
        <f>'Tab 1 QIS Measures'!$B$56</f>
        <v>Measure 2b Name - Blood Pressure Control (BPC-E) None</v>
      </c>
      <c r="C644" s="68" t="str">
        <f>'Tab 0 General Information'!C46</f>
        <v>Blood Pressure Control (BPC-E)</v>
      </c>
    </row>
    <row r="645" spans="1:3" x14ac:dyDescent="0.35">
      <c r="A645" t="s">
        <v>139</v>
      </c>
      <c r="B645" s="1" t="str">
        <f>'Tab 1 QIS Measures'!$C$59</f>
        <v>Baseline - 1/2025 - 12/2025 Numerator</v>
      </c>
      <c r="C645" s="61">
        <f>'Tab 1 QIS Measures'!F59</f>
        <v>0</v>
      </c>
    </row>
    <row r="646" spans="1:3" x14ac:dyDescent="0.35">
      <c r="A646" t="s">
        <v>139</v>
      </c>
      <c r="B646" s="1" t="str">
        <f>'Tab 1 QIS Measures'!$C$60</f>
        <v>Baseline - 1/2025 - 12/2025 Denominator</v>
      </c>
      <c r="C646" s="61">
        <f>'Tab 1 QIS Measures'!F60</f>
        <v>0</v>
      </c>
    </row>
    <row r="647" spans="1:3" x14ac:dyDescent="0.35">
      <c r="A647" t="s">
        <v>139</v>
      </c>
      <c r="B647" s="1" t="str">
        <f>'Tab 1 QIS Measures'!$C$58</f>
        <v>Target Rate (autopopulates from CBP)</v>
      </c>
      <c r="C647" s="59">
        <f>'Tab 1 QIS Measures'!F58</f>
        <v>0</v>
      </c>
    </row>
    <row r="648" spans="1:3" x14ac:dyDescent="0.35">
      <c r="A648" t="s">
        <v>139</v>
      </c>
      <c r="B648" s="1" t="str">
        <f>'Tab 1 QIS Measures'!$C$61</f>
        <v>Actual Rate</v>
      </c>
      <c r="C648" s="59">
        <f>'Tab 1 QIS Measures'!F61</f>
        <v>0</v>
      </c>
    </row>
    <row r="649" spans="1:3" x14ac:dyDescent="0.35">
      <c r="A649" t="s">
        <v>139</v>
      </c>
      <c r="B649" s="1" t="str">
        <f>'Tab 1 QIS Measures'!$C$62</f>
        <v>Timeframe Date not entered</v>
      </c>
      <c r="C649" s="61">
        <f>'Tab 1 QIS Measures'!F62</f>
        <v>0</v>
      </c>
    </row>
    <row r="650" spans="1:3" x14ac:dyDescent="0.35">
      <c r="A650" t="s">
        <v>139</v>
      </c>
      <c r="B650" s="1" t="str">
        <f>'Tab 1 QIS Measures'!$C$63</f>
        <v>Timeframe Date not entered</v>
      </c>
      <c r="C650" s="61">
        <f>'Tab 1 QIS Measures'!F63</f>
        <v>0</v>
      </c>
    </row>
    <row r="651" spans="1:3" x14ac:dyDescent="0.35">
      <c r="A651" t="s">
        <v>139</v>
      </c>
      <c r="B651" s="1" t="str">
        <f>'Tab 1 QIS Measures'!$C$64</f>
        <v>Actual Rate</v>
      </c>
      <c r="C651" s="59">
        <f>'Tab 1 QIS Measures'!F64</f>
        <v>0</v>
      </c>
    </row>
    <row r="652" spans="1:3" x14ac:dyDescent="0.35">
      <c r="A652" t="s">
        <v>139</v>
      </c>
      <c r="B652" s="1" t="str">
        <f>'Tab 1 QIS Measures'!$C$65</f>
        <v>Timeframe Date not entered</v>
      </c>
      <c r="C652" s="61">
        <f>'Tab 1 QIS Measures'!F65</f>
        <v>0</v>
      </c>
    </row>
    <row r="653" spans="1:3" x14ac:dyDescent="0.35">
      <c r="A653" t="s">
        <v>139</v>
      </c>
      <c r="B653" s="1" t="str">
        <f>'Tab 1 QIS Measures'!$C$66</f>
        <v>Timeframe Date not entered</v>
      </c>
      <c r="C653" s="61">
        <f>'Tab 1 QIS Measures'!F66</f>
        <v>0</v>
      </c>
    </row>
    <row r="654" spans="1:3" x14ac:dyDescent="0.35">
      <c r="A654" t="s">
        <v>139</v>
      </c>
      <c r="B654" s="1" t="str">
        <f>'Tab 1 QIS Measures'!$C$67</f>
        <v>Actual Rate</v>
      </c>
      <c r="C654" s="59">
        <f>'Tab 1 QIS Measures'!F67</f>
        <v>0</v>
      </c>
    </row>
    <row r="655" spans="1:3" x14ac:dyDescent="0.35">
      <c r="A655" t="s">
        <v>139</v>
      </c>
      <c r="B655" s="5" t="s">
        <v>130</v>
      </c>
      <c r="C655" s="5"/>
    </row>
    <row r="656" spans="1:3" x14ac:dyDescent="0.35">
      <c r="A656" t="s">
        <v>116</v>
      </c>
      <c r="B656" s="1" t="str">
        <f>IF($C$610="","Measure Five Race  "&amp;A656,C610&amp;" "&amp;C611&amp;" Race "&amp;A656)</f>
        <v>Blood Pressure Control (BPC-E) None Race Numerator Baseline</v>
      </c>
      <c r="C656" s="1"/>
    </row>
    <row r="657" spans="1:3" x14ac:dyDescent="0.35">
      <c r="A657" t="s">
        <v>139</v>
      </c>
      <c r="B657" s="35" t="s">
        <v>11</v>
      </c>
      <c r="C657" s="53">
        <f>'Tab 1 QIS Measures'!H59</f>
        <v>0</v>
      </c>
    </row>
    <row r="658" spans="1:3" x14ac:dyDescent="0.35">
      <c r="A658" t="s">
        <v>139</v>
      </c>
      <c r="B658" s="35" t="s">
        <v>12</v>
      </c>
      <c r="C658">
        <f>'Tab 1 QIS Measures'!I59</f>
        <v>0</v>
      </c>
    </row>
    <row r="659" spans="1:3" x14ac:dyDescent="0.35">
      <c r="A659" t="s">
        <v>139</v>
      </c>
      <c r="B659" s="35" t="s">
        <v>90</v>
      </c>
      <c r="C659">
        <f>'Tab 1 QIS Measures'!J59</f>
        <v>0</v>
      </c>
    </row>
    <row r="660" spans="1:3" x14ac:dyDescent="0.35">
      <c r="A660" t="s">
        <v>139</v>
      </c>
      <c r="B660" s="35" t="s">
        <v>91</v>
      </c>
      <c r="C660">
        <f>'Tab 1 QIS Measures'!K59</f>
        <v>0</v>
      </c>
    </row>
    <row r="661" spans="1:3" x14ac:dyDescent="0.35">
      <c r="A661" t="s">
        <v>139</v>
      </c>
      <c r="B661" s="35" t="s">
        <v>13</v>
      </c>
      <c r="C661">
        <f>'Tab 1 QIS Measures'!L59</f>
        <v>0</v>
      </c>
    </row>
    <row r="662" spans="1:3" x14ac:dyDescent="0.35">
      <c r="A662" t="s">
        <v>139</v>
      </c>
      <c r="B662" s="35" t="s">
        <v>14</v>
      </c>
      <c r="C662">
        <f>'Tab 1 QIS Measures'!M59</f>
        <v>0</v>
      </c>
    </row>
    <row r="663" spans="1:3" x14ac:dyDescent="0.35">
      <c r="A663" t="s">
        <v>139</v>
      </c>
      <c r="B663" s="35" t="s">
        <v>15</v>
      </c>
      <c r="C663">
        <f>'Tab 1 QIS Measures'!N59</f>
        <v>0</v>
      </c>
    </row>
    <row r="664" spans="1:3" x14ac:dyDescent="0.35">
      <c r="A664" t="s">
        <v>139</v>
      </c>
      <c r="B664" s="35" t="s">
        <v>16</v>
      </c>
      <c r="C664">
        <f>'Tab 1 QIS Measures'!O59</f>
        <v>0</v>
      </c>
    </row>
    <row r="665" spans="1:3" x14ac:dyDescent="0.35">
      <c r="A665" t="s">
        <v>139</v>
      </c>
      <c r="B665" s="35" t="s">
        <v>23</v>
      </c>
      <c r="C665">
        <f>'Tab 1 QIS Measures'!P59</f>
        <v>0</v>
      </c>
    </row>
    <row r="666" spans="1:3" x14ac:dyDescent="0.35">
      <c r="A666" t="s">
        <v>139</v>
      </c>
      <c r="B666" s="35" t="s">
        <v>17</v>
      </c>
      <c r="C666">
        <f>'Tab 1 QIS Measures'!Q59</f>
        <v>0</v>
      </c>
    </row>
    <row r="667" spans="1:3" x14ac:dyDescent="0.35">
      <c r="A667" t="s">
        <v>139</v>
      </c>
      <c r="B667" s="35" t="s">
        <v>18</v>
      </c>
      <c r="C667">
        <f>'Tab 1 QIS Measures'!R59</f>
        <v>0</v>
      </c>
    </row>
    <row r="668" spans="1:3" x14ac:dyDescent="0.35">
      <c r="A668" t="s">
        <v>139</v>
      </c>
      <c r="B668" s="35" t="s">
        <v>19</v>
      </c>
      <c r="C668">
        <f>'Tab 1 QIS Measures'!S59</f>
        <v>0</v>
      </c>
    </row>
    <row r="669" spans="1:3" x14ac:dyDescent="0.35">
      <c r="A669" t="s">
        <v>139</v>
      </c>
      <c r="B669" s="35" t="s">
        <v>24</v>
      </c>
      <c r="C669">
        <f>'Tab 1 QIS Measures'!T59</f>
        <v>0</v>
      </c>
    </row>
    <row r="670" spans="1:3" x14ac:dyDescent="0.35">
      <c r="A670" t="s">
        <v>115</v>
      </c>
      <c r="B670" s="1" t="str">
        <f>IF($C$610="","Measure Five Race  "&amp;A670,C610&amp;" "&amp;C611&amp;" Race "&amp;A670)</f>
        <v>Blood Pressure Control (BPC-E) None Race Denominator Baseline</v>
      </c>
      <c r="C670" s="1"/>
    </row>
    <row r="671" spans="1:3" x14ac:dyDescent="0.35">
      <c r="A671" t="s">
        <v>139</v>
      </c>
      <c r="B671" s="35" t="s">
        <v>11</v>
      </c>
      <c r="C671" s="53">
        <f>'Tab 1 QIS Measures'!H60</f>
        <v>0</v>
      </c>
    </row>
    <row r="672" spans="1:3" x14ac:dyDescent="0.35">
      <c r="A672" t="s">
        <v>139</v>
      </c>
      <c r="B672" s="35" t="s">
        <v>12</v>
      </c>
      <c r="C672">
        <f>'Tab 1 QIS Measures'!I60</f>
        <v>0</v>
      </c>
    </row>
    <row r="673" spans="1:3" x14ac:dyDescent="0.35">
      <c r="A673" t="s">
        <v>139</v>
      </c>
      <c r="B673" s="35" t="s">
        <v>90</v>
      </c>
      <c r="C673">
        <f>'Tab 1 QIS Measures'!J60</f>
        <v>0</v>
      </c>
    </row>
    <row r="674" spans="1:3" x14ac:dyDescent="0.35">
      <c r="A674" t="s">
        <v>139</v>
      </c>
      <c r="B674" s="35" t="s">
        <v>91</v>
      </c>
      <c r="C674">
        <f>'Tab 1 QIS Measures'!K60</f>
        <v>0</v>
      </c>
    </row>
    <row r="675" spans="1:3" x14ac:dyDescent="0.35">
      <c r="A675" t="s">
        <v>139</v>
      </c>
      <c r="B675" s="35" t="s">
        <v>13</v>
      </c>
      <c r="C675">
        <f>'Tab 1 QIS Measures'!L60</f>
        <v>0</v>
      </c>
    </row>
    <row r="676" spans="1:3" x14ac:dyDescent="0.35">
      <c r="A676" t="s">
        <v>139</v>
      </c>
      <c r="B676" s="35" t="s">
        <v>14</v>
      </c>
      <c r="C676">
        <f>'Tab 1 QIS Measures'!M60</f>
        <v>0</v>
      </c>
    </row>
    <row r="677" spans="1:3" x14ac:dyDescent="0.35">
      <c r="A677" t="s">
        <v>139</v>
      </c>
      <c r="B677" s="35" t="s">
        <v>15</v>
      </c>
      <c r="C677">
        <f>'Tab 1 QIS Measures'!N60</f>
        <v>0</v>
      </c>
    </row>
    <row r="678" spans="1:3" x14ac:dyDescent="0.35">
      <c r="A678" t="s">
        <v>139</v>
      </c>
      <c r="B678" s="35" t="s">
        <v>16</v>
      </c>
      <c r="C678">
        <f>'Tab 1 QIS Measures'!O60</f>
        <v>0</v>
      </c>
    </row>
    <row r="679" spans="1:3" x14ac:dyDescent="0.35">
      <c r="A679" t="s">
        <v>139</v>
      </c>
      <c r="B679" s="35" t="s">
        <v>23</v>
      </c>
      <c r="C679">
        <f>'Tab 1 QIS Measures'!P60</f>
        <v>0</v>
      </c>
    </row>
    <row r="680" spans="1:3" x14ac:dyDescent="0.35">
      <c r="A680" t="s">
        <v>139</v>
      </c>
      <c r="B680" s="35" t="s">
        <v>17</v>
      </c>
      <c r="C680">
        <f>'Tab 1 QIS Measures'!Q60</f>
        <v>0</v>
      </c>
    </row>
    <row r="681" spans="1:3" x14ac:dyDescent="0.35">
      <c r="A681" t="s">
        <v>139</v>
      </c>
      <c r="B681" s="35" t="s">
        <v>18</v>
      </c>
      <c r="C681">
        <f>'Tab 1 QIS Measures'!R60</f>
        <v>0</v>
      </c>
    </row>
    <row r="682" spans="1:3" x14ac:dyDescent="0.35">
      <c r="A682" t="s">
        <v>139</v>
      </c>
      <c r="B682" s="35" t="s">
        <v>19</v>
      </c>
      <c r="C682">
        <f>'Tab 1 QIS Measures'!S60</f>
        <v>0</v>
      </c>
    </row>
    <row r="683" spans="1:3" x14ac:dyDescent="0.35">
      <c r="A683" t="s">
        <v>139</v>
      </c>
      <c r="B683" s="35" t="s">
        <v>24</v>
      </c>
      <c r="C683">
        <f>'Tab 1 QIS Measures'!T60</f>
        <v>0</v>
      </c>
    </row>
    <row r="684" spans="1:3" x14ac:dyDescent="0.35">
      <c r="A684" t="s">
        <v>117</v>
      </c>
      <c r="B684" s="1" t="str">
        <f>IF($C$610="","Measure Five Race  "&amp;A684,C610&amp;" "&amp;C611&amp;" Race "&amp;A684)</f>
        <v>Blood Pressure Control (BPC-E) None Race Numerator f/u 1</v>
      </c>
      <c r="C684" s="1"/>
    </row>
    <row r="685" spans="1:3" x14ac:dyDescent="0.35">
      <c r="A685" t="s">
        <v>139</v>
      </c>
      <c r="B685" s="35" t="s">
        <v>11</v>
      </c>
      <c r="C685" s="53">
        <f>'Tab 1 QIS Measures'!H62</f>
        <v>0</v>
      </c>
    </row>
    <row r="686" spans="1:3" x14ac:dyDescent="0.35">
      <c r="A686" t="s">
        <v>139</v>
      </c>
      <c r="B686" s="35" t="s">
        <v>12</v>
      </c>
      <c r="C686">
        <f>'Tab 1 QIS Measures'!I62</f>
        <v>0</v>
      </c>
    </row>
    <row r="687" spans="1:3" x14ac:dyDescent="0.35">
      <c r="A687" t="s">
        <v>139</v>
      </c>
      <c r="B687" s="35" t="s">
        <v>90</v>
      </c>
      <c r="C687">
        <f>'Tab 1 QIS Measures'!J62</f>
        <v>0</v>
      </c>
    </row>
    <row r="688" spans="1:3" x14ac:dyDescent="0.35">
      <c r="A688" t="s">
        <v>139</v>
      </c>
      <c r="B688" s="35" t="s">
        <v>91</v>
      </c>
      <c r="C688">
        <f>'Tab 1 QIS Measures'!K62</f>
        <v>0</v>
      </c>
    </row>
    <row r="689" spans="1:3" x14ac:dyDescent="0.35">
      <c r="A689" t="s">
        <v>139</v>
      </c>
      <c r="B689" s="35" t="s">
        <v>13</v>
      </c>
      <c r="C689">
        <f>'Tab 1 QIS Measures'!L62</f>
        <v>0</v>
      </c>
    </row>
    <row r="690" spans="1:3" x14ac:dyDescent="0.35">
      <c r="A690" t="s">
        <v>139</v>
      </c>
      <c r="B690" s="35" t="s">
        <v>14</v>
      </c>
      <c r="C690">
        <f>'Tab 1 QIS Measures'!M62</f>
        <v>0</v>
      </c>
    </row>
    <row r="691" spans="1:3" x14ac:dyDescent="0.35">
      <c r="A691" t="s">
        <v>139</v>
      </c>
      <c r="B691" s="35" t="s">
        <v>15</v>
      </c>
      <c r="C691">
        <f>'Tab 1 QIS Measures'!N62</f>
        <v>0</v>
      </c>
    </row>
    <row r="692" spans="1:3" x14ac:dyDescent="0.35">
      <c r="A692" t="s">
        <v>139</v>
      </c>
      <c r="B692" s="35" t="s">
        <v>16</v>
      </c>
      <c r="C692">
        <f>'Tab 1 QIS Measures'!O62</f>
        <v>0</v>
      </c>
    </row>
    <row r="693" spans="1:3" x14ac:dyDescent="0.35">
      <c r="A693" t="s">
        <v>139</v>
      </c>
      <c r="B693" s="35" t="s">
        <v>23</v>
      </c>
      <c r="C693">
        <f>'Tab 1 QIS Measures'!P62</f>
        <v>0</v>
      </c>
    </row>
    <row r="694" spans="1:3" x14ac:dyDescent="0.35">
      <c r="A694" t="s">
        <v>139</v>
      </c>
      <c r="B694" s="35" t="s">
        <v>17</v>
      </c>
      <c r="C694">
        <f>'Tab 1 QIS Measures'!Q62</f>
        <v>0</v>
      </c>
    </row>
    <row r="695" spans="1:3" x14ac:dyDescent="0.35">
      <c r="A695" t="s">
        <v>139</v>
      </c>
      <c r="B695" s="35" t="s">
        <v>18</v>
      </c>
      <c r="C695">
        <f>'Tab 1 QIS Measures'!R62</f>
        <v>0</v>
      </c>
    </row>
    <row r="696" spans="1:3" x14ac:dyDescent="0.35">
      <c r="A696" t="s">
        <v>139</v>
      </c>
      <c r="B696" s="35" t="s">
        <v>19</v>
      </c>
      <c r="C696">
        <f>'Tab 1 QIS Measures'!S62</f>
        <v>0</v>
      </c>
    </row>
    <row r="697" spans="1:3" x14ac:dyDescent="0.35">
      <c r="A697" t="s">
        <v>139</v>
      </c>
      <c r="B697" s="35" t="s">
        <v>24</v>
      </c>
      <c r="C697">
        <f>'Tab 1 QIS Measures'!T62</f>
        <v>0</v>
      </c>
    </row>
    <row r="698" spans="1:3" x14ac:dyDescent="0.35">
      <c r="A698" t="s">
        <v>119</v>
      </c>
      <c r="B698" s="1" t="str">
        <f>IF($C$610="","Measure Five Race  "&amp;A698,C610&amp;" "&amp;C611&amp;" Race "&amp;A698)</f>
        <v>Blood Pressure Control (BPC-E) None Race Denominator f/u 1</v>
      </c>
      <c r="C698" s="1"/>
    </row>
    <row r="699" spans="1:3" x14ac:dyDescent="0.35">
      <c r="A699" t="s">
        <v>139</v>
      </c>
      <c r="B699" s="35" t="s">
        <v>11</v>
      </c>
      <c r="C699" s="53">
        <f>'Tab 1 QIS Measures'!H63</f>
        <v>0</v>
      </c>
    </row>
    <row r="700" spans="1:3" x14ac:dyDescent="0.35">
      <c r="A700" t="s">
        <v>139</v>
      </c>
      <c r="B700" s="35" t="s">
        <v>12</v>
      </c>
      <c r="C700">
        <f>'Tab 1 QIS Measures'!I63</f>
        <v>0</v>
      </c>
    </row>
    <row r="701" spans="1:3" x14ac:dyDescent="0.35">
      <c r="A701" t="s">
        <v>139</v>
      </c>
      <c r="B701" s="35" t="s">
        <v>90</v>
      </c>
      <c r="C701">
        <f>'Tab 1 QIS Measures'!J63</f>
        <v>0</v>
      </c>
    </row>
    <row r="702" spans="1:3" x14ac:dyDescent="0.35">
      <c r="A702" t="s">
        <v>139</v>
      </c>
      <c r="B702" s="35" t="s">
        <v>91</v>
      </c>
      <c r="C702">
        <f>'Tab 1 QIS Measures'!K63</f>
        <v>0</v>
      </c>
    </row>
    <row r="703" spans="1:3" x14ac:dyDescent="0.35">
      <c r="A703" t="s">
        <v>139</v>
      </c>
      <c r="B703" s="35" t="s">
        <v>13</v>
      </c>
      <c r="C703">
        <f>'Tab 1 QIS Measures'!L63</f>
        <v>0</v>
      </c>
    </row>
    <row r="704" spans="1:3" x14ac:dyDescent="0.35">
      <c r="A704" t="s">
        <v>139</v>
      </c>
      <c r="B704" s="35" t="s">
        <v>14</v>
      </c>
      <c r="C704">
        <f>'Tab 1 QIS Measures'!M63</f>
        <v>0</v>
      </c>
    </row>
    <row r="705" spans="1:3" x14ac:dyDescent="0.35">
      <c r="A705" t="s">
        <v>139</v>
      </c>
      <c r="B705" s="35" t="s">
        <v>15</v>
      </c>
      <c r="C705">
        <f>'Tab 1 QIS Measures'!N63</f>
        <v>0</v>
      </c>
    </row>
    <row r="706" spans="1:3" x14ac:dyDescent="0.35">
      <c r="A706" t="s">
        <v>139</v>
      </c>
      <c r="B706" s="35" t="s">
        <v>16</v>
      </c>
      <c r="C706">
        <f>'Tab 1 QIS Measures'!O63</f>
        <v>0</v>
      </c>
    </row>
    <row r="707" spans="1:3" x14ac:dyDescent="0.35">
      <c r="A707" t="s">
        <v>139</v>
      </c>
      <c r="B707" s="35" t="s">
        <v>23</v>
      </c>
      <c r="C707">
        <f>'Tab 1 QIS Measures'!P63</f>
        <v>0</v>
      </c>
    </row>
    <row r="708" spans="1:3" x14ac:dyDescent="0.35">
      <c r="A708" t="s">
        <v>139</v>
      </c>
      <c r="B708" s="35" t="s">
        <v>17</v>
      </c>
      <c r="C708">
        <f>'Tab 1 QIS Measures'!Q63</f>
        <v>0</v>
      </c>
    </row>
    <row r="709" spans="1:3" x14ac:dyDescent="0.35">
      <c r="A709" t="s">
        <v>139</v>
      </c>
      <c r="B709" s="35" t="s">
        <v>18</v>
      </c>
      <c r="C709">
        <f>'Tab 1 QIS Measures'!R63</f>
        <v>0</v>
      </c>
    </row>
    <row r="710" spans="1:3" x14ac:dyDescent="0.35">
      <c r="A710" t="s">
        <v>139</v>
      </c>
      <c r="B710" s="35" t="s">
        <v>19</v>
      </c>
      <c r="C710">
        <f>'Tab 1 QIS Measures'!S63</f>
        <v>0</v>
      </c>
    </row>
    <row r="711" spans="1:3" x14ac:dyDescent="0.35">
      <c r="A711" t="s">
        <v>139</v>
      </c>
      <c r="B711" s="35" t="s">
        <v>24</v>
      </c>
      <c r="C711">
        <f>'Tab 1 QIS Measures'!T63</f>
        <v>0</v>
      </c>
    </row>
    <row r="712" spans="1:3" x14ac:dyDescent="0.35">
      <c r="A712" t="s">
        <v>120</v>
      </c>
      <c r="B712" s="1" t="str">
        <f>IF($C$610="","Measure Five Race  "&amp;A712,C610&amp;" "&amp;C611&amp;" Race "&amp;A712)</f>
        <v>Blood Pressure Control (BPC-E) None Race Numerator f/u 2</v>
      </c>
      <c r="C712" s="1"/>
    </row>
    <row r="713" spans="1:3" x14ac:dyDescent="0.35">
      <c r="A713" t="s">
        <v>139</v>
      </c>
      <c r="B713" s="35" t="s">
        <v>11</v>
      </c>
      <c r="C713" s="53">
        <f>'Tab 1 QIS Measures'!H65</f>
        <v>0</v>
      </c>
    </row>
    <row r="714" spans="1:3" x14ac:dyDescent="0.35">
      <c r="A714" t="s">
        <v>139</v>
      </c>
      <c r="B714" s="35" t="s">
        <v>12</v>
      </c>
      <c r="C714">
        <f>'Tab 1 QIS Measures'!I65</f>
        <v>0</v>
      </c>
    </row>
    <row r="715" spans="1:3" x14ac:dyDescent="0.35">
      <c r="A715" t="s">
        <v>139</v>
      </c>
      <c r="B715" s="35" t="s">
        <v>90</v>
      </c>
      <c r="C715">
        <f>'Tab 1 QIS Measures'!J65</f>
        <v>0</v>
      </c>
    </row>
    <row r="716" spans="1:3" x14ac:dyDescent="0.35">
      <c r="A716" t="s">
        <v>139</v>
      </c>
      <c r="B716" s="35" t="s">
        <v>91</v>
      </c>
      <c r="C716">
        <f>'Tab 1 QIS Measures'!K65</f>
        <v>0</v>
      </c>
    </row>
    <row r="717" spans="1:3" x14ac:dyDescent="0.35">
      <c r="A717" t="s">
        <v>139</v>
      </c>
      <c r="B717" s="35" t="s">
        <v>13</v>
      </c>
      <c r="C717">
        <f>'Tab 1 QIS Measures'!L65</f>
        <v>0</v>
      </c>
    </row>
    <row r="718" spans="1:3" x14ac:dyDescent="0.35">
      <c r="A718" t="s">
        <v>139</v>
      </c>
      <c r="B718" s="35" t="s">
        <v>14</v>
      </c>
      <c r="C718">
        <f>'Tab 1 QIS Measures'!M65</f>
        <v>0</v>
      </c>
    </row>
    <row r="719" spans="1:3" x14ac:dyDescent="0.35">
      <c r="A719" t="s">
        <v>139</v>
      </c>
      <c r="B719" s="35" t="s">
        <v>15</v>
      </c>
      <c r="C719">
        <f>'Tab 1 QIS Measures'!N65</f>
        <v>0</v>
      </c>
    </row>
    <row r="720" spans="1:3" x14ac:dyDescent="0.35">
      <c r="A720" t="s">
        <v>139</v>
      </c>
      <c r="B720" s="35" t="s">
        <v>16</v>
      </c>
      <c r="C720">
        <f>'Tab 1 QIS Measures'!O65</f>
        <v>0</v>
      </c>
    </row>
    <row r="721" spans="1:3" x14ac:dyDescent="0.35">
      <c r="A721" t="s">
        <v>139</v>
      </c>
      <c r="B721" s="35" t="s">
        <v>23</v>
      </c>
      <c r="C721">
        <f>'Tab 1 QIS Measures'!P65</f>
        <v>0</v>
      </c>
    </row>
    <row r="722" spans="1:3" x14ac:dyDescent="0.35">
      <c r="A722" t="s">
        <v>139</v>
      </c>
      <c r="B722" s="35" t="s">
        <v>17</v>
      </c>
      <c r="C722">
        <f>'Tab 1 QIS Measures'!Q65</f>
        <v>0</v>
      </c>
    </row>
    <row r="723" spans="1:3" x14ac:dyDescent="0.35">
      <c r="A723" t="s">
        <v>139</v>
      </c>
      <c r="B723" s="35" t="s">
        <v>18</v>
      </c>
      <c r="C723">
        <f>'Tab 1 QIS Measures'!R65</f>
        <v>0</v>
      </c>
    </row>
    <row r="724" spans="1:3" x14ac:dyDescent="0.35">
      <c r="A724" t="s">
        <v>139</v>
      </c>
      <c r="B724" s="35" t="s">
        <v>19</v>
      </c>
      <c r="C724">
        <f>'Tab 1 QIS Measures'!S65</f>
        <v>0</v>
      </c>
    </row>
    <row r="725" spans="1:3" x14ac:dyDescent="0.35">
      <c r="A725" t="s">
        <v>139</v>
      </c>
      <c r="B725" s="35" t="s">
        <v>24</v>
      </c>
      <c r="C725">
        <f>'Tab 1 QIS Measures'!T65</f>
        <v>0</v>
      </c>
    </row>
    <row r="726" spans="1:3" x14ac:dyDescent="0.35">
      <c r="A726" t="s">
        <v>118</v>
      </c>
      <c r="B726" s="1" t="str">
        <f>IF($C$610="","Measure Five Race  "&amp;A726,C610&amp;" "&amp;C611&amp;" Race "&amp;A726)</f>
        <v>Blood Pressure Control (BPC-E) None Race Denominator f/u 2</v>
      </c>
      <c r="C726" s="1"/>
    </row>
    <row r="727" spans="1:3" x14ac:dyDescent="0.35">
      <c r="A727" t="s">
        <v>139</v>
      </c>
      <c r="B727" s="35" t="s">
        <v>11</v>
      </c>
      <c r="C727" s="53">
        <f>'Tab 1 QIS Measures'!H66</f>
        <v>0</v>
      </c>
    </row>
    <row r="728" spans="1:3" x14ac:dyDescent="0.35">
      <c r="A728" t="s">
        <v>139</v>
      </c>
      <c r="B728" s="35" t="s">
        <v>12</v>
      </c>
      <c r="C728">
        <f>'Tab 1 QIS Measures'!I66</f>
        <v>0</v>
      </c>
    </row>
    <row r="729" spans="1:3" x14ac:dyDescent="0.35">
      <c r="A729" t="s">
        <v>139</v>
      </c>
      <c r="B729" s="35" t="s">
        <v>90</v>
      </c>
      <c r="C729">
        <f>'Tab 1 QIS Measures'!J66</f>
        <v>0</v>
      </c>
    </row>
    <row r="730" spans="1:3" x14ac:dyDescent="0.35">
      <c r="A730" t="s">
        <v>139</v>
      </c>
      <c r="B730" s="35" t="s">
        <v>91</v>
      </c>
      <c r="C730">
        <f>'Tab 1 QIS Measures'!K66</f>
        <v>0</v>
      </c>
    </row>
    <row r="731" spans="1:3" x14ac:dyDescent="0.35">
      <c r="A731" t="s">
        <v>139</v>
      </c>
      <c r="B731" s="35" t="s">
        <v>13</v>
      </c>
      <c r="C731">
        <f>'Tab 1 QIS Measures'!L66</f>
        <v>0</v>
      </c>
    </row>
    <row r="732" spans="1:3" x14ac:dyDescent="0.35">
      <c r="A732" t="s">
        <v>139</v>
      </c>
      <c r="B732" s="35" t="s">
        <v>14</v>
      </c>
      <c r="C732">
        <f>'Tab 1 QIS Measures'!M66</f>
        <v>0</v>
      </c>
    </row>
    <row r="733" spans="1:3" x14ac:dyDescent="0.35">
      <c r="A733" t="s">
        <v>139</v>
      </c>
      <c r="B733" s="35" t="s">
        <v>15</v>
      </c>
      <c r="C733">
        <f>'Tab 1 QIS Measures'!N66</f>
        <v>0</v>
      </c>
    </row>
    <row r="734" spans="1:3" x14ac:dyDescent="0.35">
      <c r="A734" t="s">
        <v>139</v>
      </c>
      <c r="B734" s="35" t="s">
        <v>16</v>
      </c>
      <c r="C734">
        <f>'Tab 1 QIS Measures'!O66</f>
        <v>0</v>
      </c>
    </row>
    <row r="735" spans="1:3" x14ac:dyDescent="0.35">
      <c r="A735" t="s">
        <v>139</v>
      </c>
      <c r="B735" s="35" t="s">
        <v>23</v>
      </c>
      <c r="C735">
        <f>'Tab 1 QIS Measures'!P66</f>
        <v>0</v>
      </c>
    </row>
    <row r="736" spans="1:3" x14ac:dyDescent="0.35">
      <c r="A736" t="s">
        <v>139</v>
      </c>
      <c r="B736" s="35" t="s">
        <v>17</v>
      </c>
      <c r="C736">
        <f>'Tab 1 QIS Measures'!Q66</f>
        <v>0</v>
      </c>
    </row>
    <row r="737" spans="1:3" x14ac:dyDescent="0.35">
      <c r="A737" t="s">
        <v>139</v>
      </c>
      <c r="B737" s="35" t="s">
        <v>18</v>
      </c>
      <c r="C737">
        <f>'Tab 1 QIS Measures'!R66</f>
        <v>0</v>
      </c>
    </row>
    <row r="738" spans="1:3" x14ac:dyDescent="0.35">
      <c r="A738" t="s">
        <v>139</v>
      </c>
      <c r="B738" s="35" t="s">
        <v>19</v>
      </c>
      <c r="C738">
        <f>'Tab 1 QIS Measures'!S66</f>
        <v>0</v>
      </c>
    </row>
    <row r="739" spans="1:3" x14ac:dyDescent="0.35">
      <c r="A739" t="s">
        <v>139</v>
      </c>
      <c r="B739" s="35" t="s">
        <v>24</v>
      </c>
      <c r="C739">
        <f>'Tab 1 QIS Measures'!T66</f>
        <v>0</v>
      </c>
    </row>
    <row r="740" spans="1:3" x14ac:dyDescent="0.35">
      <c r="B740" s="141" t="s">
        <v>215</v>
      </c>
      <c r="C740" s="63"/>
    </row>
    <row r="741" spans="1:3" x14ac:dyDescent="0.35">
      <c r="B741" s="35" t="s">
        <v>11</v>
      </c>
      <c r="C741" s="67">
        <f>'Tab 1 QIS Measures'!H$61</f>
        <v>0</v>
      </c>
    </row>
    <row r="742" spans="1:3" x14ac:dyDescent="0.35">
      <c r="B742" s="35" t="s">
        <v>12</v>
      </c>
      <c r="C742" s="67">
        <f>'Tab 1 QIS Measures'!I$61</f>
        <v>0</v>
      </c>
    </row>
    <row r="743" spans="1:3" x14ac:dyDescent="0.35">
      <c r="B743" s="35" t="s">
        <v>90</v>
      </c>
      <c r="C743" s="67">
        <f>'Tab 1 QIS Measures'!J$61</f>
        <v>0</v>
      </c>
    </row>
    <row r="744" spans="1:3" x14ac:dyDescent="0.35">
      <c r="B744" s="35" t="s">
        <v>91</v>
      </c>
      <c r="C744" s="67">
        <f>'Tab 1 QIS Measures'!K$61</f>
        <v>0</v>
      </c>
    </row>
    <row r="745" spans="1:3" x14ac:dyDescent="0.35">
      <c r="B745" s="35" t="s">
        <v>13</v>
      </c>
      <c r="C745" s="67">
        <f>'Tab 1 QIS Measures'!L$61</f>
        <v>0</v>
      </c>
    </row>
    <row r="746" spans="1:3" x14ac:dyDescent="0.35">
      <c r="B746" s="35" t="s">
        <v>14</v>
      </c>
      <c r="C746" s="67">
        <f>'Tab 1 QIS Measures'!M$61</f>
        <v>0</v>
      </c>
    </row>
    <row r="747" spans="1:3" x14ac:dyDescent="0.35">
      <c r="B747" s="35" t="s">
        <v>15</v>
      </c>
      <c r="C747" s="67">
        <f>'Tab 1 QIS Measures'!N$61</f>
        <v>0</v>
      </c>
    </row>
    <row r="748" spans="1:3" x14ac:dyDescent="0.35">
      <c r="B748" s="35" t="s">
        <v>16</v>
      </c>
      <c r="C748" s="67">
        <f>'Tab 1 QIS Measures'!O$61</f>
        <v>0</v>
      </c>
    </row>
    <row r="749" spans="1:3" x14ac:dyDescent="0.35">
      <c r="B749" s="35" t="s">
        <v>17</v>
      </c>
      <c r="C749" s="67">
        <f>'Tab 1 QIS Measures'!Q$61</f>
        <v>0</v>
      </c>
    </row>
    <row r="750" spans="1:3" x14ac:dyDescent="0.35">
      <c r="B750" s="35" t="s">
        <v>18</v>
      </c>
      <c r="C750" s="67">
        <f>'Tab 1 QIS Measures'!R$61</f>
        <v>0</v>
      </c>
    </row>
    <row r="751" spans="1:3" x14ac:dyDescent="0.35">
      <c r="B751" s="35" t="s">
        <v>19</v>
      </c>
      <c r="C751" s="67">
        <f>'Tab 1 QIS Measures'!S$61</f>
        <v>0</v>
      </c>
    </row>
    <row r="752" spans="1:3" x14ac:dyDescent="0.35">
      <c r="A752" t="s">
        <v>140</v>
      </c>
      <c r="B752" s="29" t="s">
        <v>141</v>
      </c>
      <c r="C752" s="68">
        <f>'Tab 0 General Information'!C51</f>
        <v>0</v>
      </c>
    </row>
    <row r="753" spans="1:3" x14ac:dyDescent="0.35">
      <c r="A753" t="s">
        <v>140</v>
      </c>
      <c r="B753" s="1" t="str">
        <f>'Tab 0 General Information'!$B$52</f>
        <v>Measure 2c Name Phase</v>
      </c>
      <c r="C753" s="46">
        <f>'Tab 0 General Information'!C57</f>
        <v>0</v>
      </c>
    </row>
    <row r="754" spans="1:3" x14ac:dyDescent="0.35">
      <c r="A754" t="s">
        <v>140</v>
      </c>
      <c r="B754" s="1" t="str">
        <f>'Tab 0 General Information'!$B$53&amp;" Start"</f>
        <v>Measure 2c Name Baseline Timeframe Start</v>
      </c>
      <c r="C754" s="66">
        <f>'Tab 0 General Information'!D53</f>
        <v>0</v>
      </c>
    </row>
    <row r="755" spans="1:3" x14ac:dyDescent="0.35">
      <c r="A755" t="s">
        <v>140</v>
      </c>
      <c r="B755" s="1" t="str">
        <f>'Tab 0 General Information'!$B$53&amp; " Finish"</f>
        <v>Measure 2c Name Baseline Timeframe Finish</v>
      </c>
      <c r="C755" s="66">
        <f>'Tab 0 General Information'!E53</f>
        <v>0</v>
      </c>
    </row>
    <row r="756" spans="1:3" x14ac:dyDescent="0.35">
      <c r="A756" t="s">
        <v>140</v>
      </c>
      <c r="B756" s="1" t="str">
        <f>'Tab 0 General Information'!$B$54&amp; " Start"</f>
        <v>Measure 2c Name First Followup Timeframe Start</v>
      </c>
      <c r="C756" s="66" t="str">
        <f>'Tab 0 General Information'!D54</f>
        <v/>
      </c>
    </row>
    <row r="757" spans="1:3" x14ac:dyDescent="0.35">
      <c r="A757" t="s">
        <v>140</v>
      </c>
      <c r="B757" s="1" t="str">
        <f>'Tab 0 General Information'!$B$54&amp; " Finish"</f>
        <v>Measure 2c Name First Followup Timeframe Finish</v>
      </c>
      <c r="C757" s="66" t="str">
        <f>'Tab 0 General Information'!E54</f>
        <v/>
      </c>
    </row>
    <row r="758" spans="1:3" x14ac:dyDescent="0.35">
      <c r="A758" t="s">
        <v>140</v>
      </c>
      <c r="B758" s="1" t="str">
        <f>'Tab 0 General Information'!$B$55&amp; " Start"</f>
        <v>Measure 2c Name Second Followup Timeframe Start</v>
      </c>
      <c r="C758" s="66" t="str">
        <f>'Tab 0 General Information'!D55</f>
        <v/>
      </c>
    </row>
    <row r="759" spans="1:3" x14ac:dyDescent="0.35">
      <c r="A759" t="s">
        <v>140</v>
      </c>
      <c r="B759" s="1" t="str">
        <f>'Tab 0 General Information'!$B$55&amp; " Finish"</f>
        <v>Measure 2c Name Second Followup Timeframe Finish</v>
      </c>
      <c r="C759" s="66" t="str">
        <f>'Tab 0 General Information'!E55</f>
        <v/>
      </c>
    </row>
    <row r="760" spans="1:3" x14ac:dyDescent="0.35">
      <c r="A760" t="s">
        <v>140</v>
      </c>
      <c r="B760" s="5" t="s">
        <v>70</v>
      </c>
      <c r="C760" s="57"/>
    </row>
    <row r="761" spans="1:3" x14ac:dyDescent="0.35">
      <c r="A761" t="s">
        <v>140</v>
      </c>
      <c r="B761" s="63" t="str">
        <f>'Tab 1 QIS Measures'!$C$70</f>
        <v>Measurement Type</v>
      </c>
      <c r="C761" s="2">
        <f>'Tab 1 QIS Measures'!D70</f>
        <v>0</v>
      </c>
    </row>
    <row r="762" spans="1:3" x14ac:dyDescent="0.35">
      <c r="A762" t="s">
        <v>140</v>
      </c>
      <c r="B762" s="1" t="str">
        <f>'Tab 1 QIS Measures'!$C$72</f>
        <v>Baseline Date not entered</v>
      </c>
      <c r="C762">
        <f>'Tab 1 QIS Measures'!D72</f>
        <v>0</v>
      </c>
    </row>
    <row r="763" spans="1:3" x14ac:dyDescent="0.35">
      <c r="A763" t="s">
        <v>140</v>
      </c>
      <c r="B763" s="1" t="str">
        <f>'Tab 1 QIS Measures'!$C$73</f>
        <v>Baseline Date not entered</v>
      </c>
      <c r="C763">
        <f>'Tab 1 QIS Measures'!D73</f>
        <v>0</v>
      </c>
    </row>
    <row r="764" spans="1:3" x14ac:dyDescent="0.35">
      <c r="A764" t="s">
        <v>140</v>
      </c>
      <c r="B764" s="1" t="str">
        <f>'Tab 1 QIS Measures'!$C$71</f>
        <v>Target Rate</v>
      </c>
      <c r="C764" s="3" t="str">
        <f>'Tab 1 QIS Measures'!D71</f>
        <v xml:space="preserve"> </v>
      </c>
    </row>
    <row r="765" spans="1:3" x14ac:dyDescent="0.35">
      <c r="A765" t="s">
        <v>140</v>
      </c>
      <c r="B765" s="1" t="str">
        <f>'Tab 1 QIS Measures'!$C$74</f>
        <v>Actual Rate</v>
      </c>
      <c r="C765" s="3">
        <f>'Tab 1 QIS Measures'!D74</f>
        <v>0</v>
      </c>
    </row>
    <row r="766" spans="1:3" x14ac:dyDescent="0.35">
      <c r="A766" t="s">
        <v>140</v>
      </c>
      <c r="B766" s="1" t="str">
        <f>'Tab 1 QIS Measures'!$C$75</f>
        <v>Timeframe Date not entered</v>
      </c>
      <c r="C766">
        <f>'Tab 1 QIS Measures'!D75</f>
        <v>0</v>
      </c>
    </row>
    <row r="767" spans="1:3" x14ac:dyDescent="0.35">
      <c r="A767" t="s">
        <v>140</v>
      </c>
      <c r="B767" s="1" t="str">
        <f>'Tab 1 QIS Measures'!$C$76</f>
        <v>Timeframe Date not entered</v>
      </c>
      <c r="C767">
        <f>'Tab 1 QIS Measures'!D76</f>
        <v>0</v>
      </c>
    </row>
    <row r="768" spans="1:3" x14ac:dyDescent="0.35">
      <c r="A768" t="s">
        <v>140</v>
      </c>
      <c r="B768" s="1" t="str">
        <f>'Tab 1 QIS Measures'!$C$77</f>
        <v>Actual Rate</v>
      </c>
      <c r="C768" s="67">
        <f>'Tab 1 QIS Measures'!D77</f>
        <v>0</v>
      </c>
    </row>
    <row r="769" spans="1:3" x14ac:dyDescent="0.35">
      <c r="A769" t="s">
        <v>140</v>
      </c>
      <c r="B769" s="1" t="str">
        <f>'Tab 1 QIS Measures'!$C$78</f>
        <v>Timeframe Date not entered</v>
      </c>
      <c r="C769">
        <f>'Tab 1 QIS Measures'!D78</f>
        <v>0</v>
      </c>
    </row>
    <row r="770" spans="1:3" x14ac:dyDescent="0.35">
      <c r="A770" t="s">
        <v>140</v>
      </c>
      <c r="B770" s="1" t="str">
        <f>'Tab 1 QIS Measures'!$C$79</f>
        <v>Timeframe Date not entered</v>
      </c>
      <c r="C770">
        <f>'Tab 1 QIS Measures'!D79</f>
        <v>0</v>
      </c>
    </row>
    <row r="771" spans="1:3" x14ac:dyDescent="0.35">
      <c r="A771" t="s">
        <v>140</v>
      </c>
      <c r="B771" s="1" t="str">
        <f>'Tab 1 QIS Measures'!$C$80</f>
        <v>Actual Rate</v>
      </c>
      <c r="C771" s="67">
        <f>'Tab 1 QIS Measures'!D80</f>
        <v>0</v>
      </c>
    </row>
    <row r="772" spans="1:3" x14ac:dyDescent="0.35">
      <c r="B772" s="1" t="str">
        <f>'Tab 1 QIS Measures'!$C$81</f>
        <v>Progress to Target</v>
      </c>
      <c r="C772" s="67" t="str">
        <f>'Tab 1 QIS Measures'!D81</f>
        <v>0</v>
      </c>
    </row>
    <row r="773" spans="1:3" x14ac:dyDescent="0.35">
      <c r="A773" t="s">
        <v>140</v>
      </c>
      <c r="B773" s="5" t="s">
        <v>71</v>
      </c>
      <c r="C773" s="5"/>
    </row>
    <row r="774" spans="1:3" x14ac:dyDescent="0.35">
      <c r="A774" t="s">
        <v>140</v>
      </c>
      <c r="B774" s="63" t="str">
        <f>'Tab 1 QIS Measures'!$B$69</f>
        <v xml:space="preserve">Measure 2c Name -  </v>
      </c>
      <c r="C774" s="68">
        <f>'Tab 0 General Information'!C51</f>
        <v>0</v>
      </c>
    </row>
    <row r="775" spans="1:3" x14ac:dyDescent="0.35">
      <c r="A775" t="s">
        <v>140</v>
      </c>
      <c r="B775" s="1" t="str">
        <f>'Tab 1 QIS Measures'!$C$72</f>
        <v>Baseline Date not entered</v>
      </c>
      <c r="C775">
        <f>'Tab 1 QIS Measures'!E72</f>
        <v>0</v>
      </c>
    </row>
    <row r="776" spans="1:3" x14ac:dyDescent="0.35">
      <c r="A776" t="s">
        <v>140</v>
      </c>
      <c r="B776" s="1" t="str">
        <f>'Tab 1 QIS Measures'!$C$73</f>
        <v>Baseline Date not entered</v>
      </c>
      <c r="C776">
        <f>'Tab 1 QIS Measures'!E73</f>
        <v>0</v>
      </c>
    </row>
    <row r="777" spans="1:3" x14ac:dyDescent="0.35">
      <c r="A777" t="s">
        <v>140</v>
      </c>
      <c r="B777" s="1" t="str">
        <f>'Tab 1 QIS Measures'!$C$71</f>
        <v>Target Rate</v>
      </c>
      <c r="C777" s="45">
        <f>'Tab 1 QIS Measures'!E71</f>
        <v>0</v>
      </c>
    </row>
    <row r="778" spans="1:3" x14ac:dyDescent="0.35">
      <c r="A778" t="s">
        <v>140</v>
      </c>
      <c r="B778" s="1" t="str">
        <f>'Tab 1 QIS Measures'!$C$74</f>
        <v>Actual Rate</v>
      </c>
      <c r="C778" s="3">
        <f>'Tab 1 QIS Measures'!E74</f>
        <v>0</v>
      </c>
    </row>
    <row r="779" spans="1:3" x14ac:dyDescent="0.35">
      <c r="A779" t="s">
        <v>140</v>
      </c>
      <c r="B779" s="1" t="str">
        <f>'Tab 1 QIS Measures'!$C$75</f>
        <v>Timeframe Date not entered</v>
      </c>
      <c r="C779">
        <f>'Tab 1 QIS Measures'!E75</f>
        <v>0</v>
      </c>
    </row>
    <row r="780" spans="1:3" x14ac:dyDescent="0.35">
      <c r="A780" t="s">
        <v>140</v>
      </c>
      <c r="B780" s="1" t="str">
        <f>'Tab 1 QIS Measures'!$C$76</f>
        <v>Timeframe Date not entered</v>
      </c>
      <c r="C780">
        <f>'Tab 1 QIS Measures'!E76</f>
        <v>0</v>
      </c>
    </row>
    <row r="781" spans="1:3" x14ac:dyDescent="0.35">
      <c r="A781" t="s">
        <v>140</v>
      </c>
      <c r="B781" s="1" t="str">
        <f>'Tab 1 QIS Measures'!$C$77</f>
        <v>Actual Rate</v>
      </c>
      <c r="C781" s="4">
        <f>'Tab 1 QIS Measures'!E77</f>
        <v>0</v>
      </c>
    </row>
    <row r="782" spans="1:3" x14ac:dyDescent="0.35">
      <c r="A782" t="s">
        <v>140</v>
      </c>
      <c r="B782" s="1" t="str">
        <f>'Tab 1 QIS Measures'!$C$78</f>
        <v>Timeframe Date not entered</v>
      </c>
      <c r="C782">
        <f>'Tab 1 QIS Measures'!E78</f>
        <v>0</v>
      </c>
    </row>
    <row r="783" spans="1:3" x14ac:dyDescent="0.35">
      <c r="A783" t="s">
        <v>140</v>
      </c>
      <c r="B783" s="1" t="str">
        <f>'Tab 1 QIS Measures'!$C$79</f>
        <v>Timeframe Date not entered</v>
      </c>
      <c r="C783">
        <f>'Tab 1 QIS Measures'!E79</f>
        <v>0</v>
      </c>
    </row>
    <row r="784" spans="1:3" x14ac:dyDescent="0.35">
      <c r="A784" t="s">
        <v>140</v>
      </c>
      <c r="B784" s="1" t="str">
        <f>'Tab 1 QIS Measures'!$C$80</f>
        <v>Actual Rate</v>
      </c>
      <c r="C784" s="4">
        <f>'Tab 1 QIS Measures'!E80</f>
        <v>0</v>
      </c>
    </row>
    <row r="785" spans="1:3" x14ac:dyDescent="0.35">
      <c r="A785" t="s">
        <v>140</v>
      </c>
      <c r="B785" s="5" t="s">
        <v>122</v>
      </c>
      <c r="C785" s="58"/>
    </row>
    <row r="786" spans="1:3" x14ac:dyDescent="0.35">
      <c r="A786" t="s">
        <v>140</v>
      </c>
      <c r="B786" s="63" t="str">
        <f>'Tab 1 QIS Measures'!$B$69</f>
        <v xml:space="preserve">Measure 2c Name -  </v>
      </c>
      <c r="C786" s="68">
        <f>'Tab 0 General Information'!C51</f>
        <v>0</v>
      </c>
    </row>
    <row r="787" spans="1:3" x14ac:dyDescent="0.35">
      <c r="A787" t="s">
        <v>140</v>
      </c>
      <c r="B787" s="1" t="str">
        <f>'Tab 1 QIS Measures'!$C$72</f>
        <v>Baseline Date not entered</v>
      </c>
      <c r="C787" s="40">
        <f>'Tab 1 QIS Measures'!F72</f>
        <v>0</v>
      </c>
    </row>
    <row r="788" spans="1:3" x14ac:dyDescent="0.35">
      <c r="A788" t="s">
        <v>140</v>
      </c>
      <c r="B788" s="1" t="str">
        <f>'Tab 1 QIS Measures'!$C$73</f>
        <v>Baseline Date not entered</v>
      </c>
      <c r="C788" s="40">
        <f>'Tab 1 QIS Measures'!F73</f>
        <v>0</v>
      </c>
    </row>
    <row r="789" spans="1:3" x14ac:dyDescent="0.35">
      <c r="A789" t="s">
        <v>140</v>
      </c>
      <c r="B789" s="1" t="str">
        <f>'Tab 1 QIS Measures'!$C$71</f>
        <v>Target Rate</v>
      </c>
      <c r="C789" s="3">
        <f>'Tab 1 QIS Measures'!F71</f>
        <v>0</v>
      </c>
    </row>
    <row r="790" spans="1:3" x14ac:dyDescent="0.35">
      <c r="A790" t="s">
        <v>140</v>
      </c>
      <c r="B790" s="1" t="str">
        <f>'Tab 1 QIS Measures'!$C$74</f>
        <v>Actual Rate</v>
      </c>
      <c r="C790" s="3">
        <f>'Tab 1 QIS Measures'!F74</f>
        <v>0</v>
      </c>
    </row>
    <row r="791" spans="1:3" x14ac:dyDescent="0.35">
      <c r="A791" t="s">
        <v>140</v>
      </c>
      <c r="B791" s="1" t="str">
        <f>'Tab 1 QIS Measures'!$C$75</f>
        <v>Timeframe Date not entered</v>
      </c>
      <c r="C791" s="40">
        <f>'Tab 1 QIS Measures'!F75</f>
        <v>0</v>
      </c>
    </row>
    <row r="792" spans="1:3" x14ac:dyDescent="0.35">
      <c r="A792" t="s">
        <v>140</v>
      </c>
      <c r="B792" s="1" t="str">
        <f>'Tab 1 QIS Measures'!$C$76</f>
        <v>Timeframe Date not entered</v>
      </c>
      <c r="C792" s="40">
        <f>'Tab 1 QIS Measures'!F76</f>
        <v>0</v>
      </c>
    </row>
    <row r="793" spans="1:3" x14ac:dyDescent="0.35">
      <c r="A793" t="s">
        <v>140</v>
      </c>
      <c r="B793" s="1" t="str">
        <f>'Tab 1 QIS Measures'!$C$77</f>
        <v>Actual Rate</v>
      </c>
      <c r="C793" s="3">
        <f>'Tab 1 QIS Measures'!F77</f>
        <v>0</v>
      </c>
    </row>
    <row r="794" spans="1:3" x14ac:dyDescent="0.35">
      <c r="A794" t="s">
        <v>140</v>
      </c>
      <c r="B794" s="1" t="str">
        <f>'Tab 1 QIS Measures'!$C$78</f>
        <v>Timeframe Date not entered</v>
      </c>
      <c r="C794" s="40">
        <f>'Tab 1 QIS Measures'!F78</f>
        <v>0</v>
      </c>
    </row>
    <row r="795" spans="1:3" x14ac:dyDescent="0.35">
      <c r="A795" t="s">
        <v>140</v>
      </c>
      <c r="B795" s="1" t="str">
        <f>'Tab 1 QIS Measures'!$C$79</f>
        <v>Timeframe Date not entered</v>
      </c>
      <c r="C795" s="40">
        <f>'Tab 1 QIS Measures'!F79</f>
        <v>0</v>
      </c>
    </row>
    <row r="796" spans="1:3" x14ac:dyDescent="0.35">
      <c r="A796" t="s">
        <v>140</v>
      </c>
      <c r="B796" s="1" t="str">
        <f>'Tab 1 QIS Measures'!$C$80</f>
        <v>Actual Rate</v>
      </c>
      <c r="C796" s="3">
        <f>'Tab 1 QIS Measures'!F80</f>
        <v>0</v>
      </c>
    </row>
    <row r="797" spans="1:3" x14ac:dyDescent="0.35">
      <c r="A797" t="s">
        <v>140</v>
      </c>
      <c r="B797" s="5" t="s">
        <v>130</v>
      </c>
      <c r="C797" s="5"/>
    </row>
    <row r="798" spans="1:3" x14ac:dyDescent="0.35">
      <c r="A798" t="s">
        <v>116</v>
      </c>
      <c r="B798" s="63" t="str">
        <f>IF($C$752="","Measure Six Race  "&amp;A798,C752&amp;" "&amp;C753&amp;" Race "&amp;A798)</f>
        <v>0 0 Race Numerator Baseline</v>
      </c>
      <c r="C798" s="63"/>
    </row>
    <row r="799" spans="1:3" x14ac:dyDescent="0.35">
      <c r="A799" t="s">
        <v>140</v>
      </c>
      <c r="B799" s="35" t="s">
        <v>11</v>
      </c>
      <c r="C799" s="53">
        <f>'Tab 1 QIS Measures'!H72</f>
        <v>0</v>
      </c>
    </row>
    <row r="800" spans="1:3" x14ac:dyDescent="0.35">
      <c r="A800" t="s">
        <v>140</v>
      </c>
      <c r="B800" s="35" t="s">
        <v>12</v>
      </c>
      <c r="C800">
        <f>'Tab 1 QIS Measures'!I72</f>
        <v>0</v>
      </c>
    </row>
    <row r="801" spans="1:3" x14ac:dyDescent="0.35">
      <c r="A801" t="s">
        <v>140</v>
      </c>
      <c r="B801" s="35" t="s">
        <v>90</v>
      </c>
      <c r="C801">
        <f>'Tab 1 QIS Measures'!J72</f>
        <v>0</v>
      </c>
    </row>
    <row r="802" spans="1:3" x14ac:dyDescent="0.35">
      <c r="A802" t="s">
        <v>140</v>
      </c>
      <c r="B802" s="35" t="s">
        <v>91</v>
      </c>
      <c r="C802">
        <f>'Tab 1 QIS Measures'!K72</f>
        <v>0</v>
      </c>
    </row>
    <row r="803" spans="1:3" x14ac:dyDescent="0.35">
      <c r="A803" t="s">
        <v>140</v>
      </c>
      <c r="B803" s="35" t="s">
        <v>13</v>
      </c>
      <c r="C803">
        <f>'Tab 1 QIS Measures'!L72</f>
        <v>0</v>
      </c>
    </row>
    <row r="804" spans="1:3" x14ac:dyDescent="0.35">
      <c r="A804" t="s">
        <v>140</v>
      </c>
      <c r="B804" s="35" t="s">
        <v>14</v>
      </c>
      <c r="C804">
        <f>'Tab 1 QIS Measures'!M72</f>
        <v>0</v>
      </c>
    </row>
    <row r="805" spans="1:3" x14ac:dyDescent="0.35">
      <c r="A805" t="s">
        <v>140</v>
      </c>
      <c r="B805" s="35" t="s">
        <v>15</v>
      </c>
      <c r="C805">
        <f>'Tab 1 QIS Measures'!N72</f>
        <v>0</v>
      </c>
    </row>
    <row r="806" spans="1:3" x14ac:dyDescent="0.35">
      <c r="A806" t="s">
        <v>140</v>
      </c>
      <c r="B806" s="35" t="s">
        <v>16</v>
      </c>
      <c r="C806">
        <f>'Tab 1 QIS Measures'!O72</f>
        <v>0</v>
      </c>
    </row>
    <row r="807" spans="1:3" x14ac:dyDescent="0.35">
      <c r="A807" t="s">
        <v>140</v>
      </c>
      <c r="B807" s="35" t="s">
        <v>23</v>
      </c>
      <c r="C807">
        <f>'Tab 1 QIS Measures'!P72</f>
        <v>0</v>
      </c>
    </row>
    <row r="808" spans="1:3" x14ac:dyDescent="0.35">
      <c r="A808" t="s">
        <v>140</v>
      </c>
      <c r="B808" s="35" t="s">
        <v>17</v>
      </c>
      <c r="C808">
        <f>'Tab 1 QIS Measures'!Q72</f>
        <v>0</v>
      </c>
    </row>
    <row r="809" spans="1:3" x14ac:dyDescent="0.35">
      <c r="A809" t="s">
        <v>140</v>
      </c>
      <c r="B809" s="35" t="s">
        <v>18</v>
      </c>
      <c r="C809">
        <f>'Tab 1 QIS Measures'!R72</f>
        <v>0</v>
      </c>
    </row>
    <row r="810" spans="1:3" x14ac:dyDescent="0.35">
      <c r="A810" t="s">
        <v>140</v>
      </c>
      <c r="B810" s="35" t="s">
        <v>19</v>
      </c>
      <c r="C810">
        <f>'Tab 1 QIS Measures'!S72</f>
        <v>0</v>
      </c>
    </row>
    <row r="811" spans="1:3" x14ac:dyDescent="0.35">
      <c r="A811" t="s">
        <v>140</v>
      </c>
      <c r="B811" s="35" t="s">
        <v>24</v>
      </c>
      <c r="C811">
        <f>'Tab 1 QIS Measures'!T72</f>
        <v>0</v>
      </c>
    </row>
    <row r="812" spans="1:3" x14ac:dyDescent="0.35">
      <c r="A812" t="s">
        <v>115</v>
      </c>
      <c r="B812" s="1" t="str">
        <f>IF($C$752="","Measure Six Race  "&amp;A812,C752&amp;" "&amp;C753&amp;" Race "&amp;A812)</f>
        <v>0 0 Race Denominator Baseline</v>
      </c>
      <c r="C812" s="1"/>
    </row>
    <row r="813" spans="1:3" x14ac:dyDescent="0.35">
      <c r="A813" t="s">
        <v>140</v>
      </c>
      <c r="B813" s="35" t="s">
        <v>11</v>
      </c>
      <c r="C813" s="53">
        <f>'Tab 1 QIS Measures'!H73</f>
        <v>0</v>
      </c>
    </row>
    <row r="814" spans="1:3" x14ac:dyDescent="0.35">
      <c r="A814" t="s">
        <v>140</v>
      </c>
      <c r="B814" s="35" t="s">
        <v>12</v>
      </c>
      <c r="C814">
        <f>'Tab 1 QIS Measures'!I73</f>
        <v>0</v>
      </c>
    </row>
    <row r="815" spans="1:3" x14ac:dyDescent="0.35">
      <c r="A815" t="s">
        <v>140</v>
      </c>
      <c r="B815" s="35" t="s">
        <v>90</v>
      </c>
      <c r="C815">
        <f>'Tab 1 QIS Measures'!J73</f>
        <v>0</v>
      </c>
    </row>
    <row r="816" spans="1:3" x14ac:dyDescent="0.35">
      <c r="A816" t="s">
        <v>140</v>
      </c>
      <c r="B816" s="35" t="s">
        <v>91</v>
      </c>
      <c r="C816">
        <f>'Tab 1 QIS Measures'!K73</f>
        <v>0</v>
      </c>
    </row>
    <row r="817" spans="1:3" x14ac:dyDescent="0.35">
      <c r="A817" t="s">
        <v>140</v>
      </c>
      <c r="B817" s="35" t="s">
        <v>13</v>
      </c>
      <c r="C817">
        <f>'Tab 1 QIS Measures'!L73</f>
        <v>0</v>
      </c>
    </row>
    <row r="818" spans="1:3" x14ac:dyDescent="0.35">
      <c r="A818" t="s">
        <v>140</v>
      </c>
      <c r="B818" s="35" t="s">
        <v>14</v>
      </c>
      <c r="C818">
        <f>'Tab 1 QIS Measures'!M73</f>
        <v>0</v>
      </c>
    </row>
    <row r="819" spans="1:3" x14ac:dyDescent="0.35">
      <c r="A819" t="s">
        <v>140</v>
      </c>
      <c r="B819" s="35" t="s">
        <v>15</v>
      </c>
      <c r="C819">
        <f>'Tab 1 QIS Measures'!N73</f>
        <v>0</v>
      </c>
    </row>
    <row r="820" spans="1:3" x14ac:dyDescent="0.35">
      <c r="A820" t="s">
        <v>140</v>
      </c>
      <c r="B820" s="35" t="s">
        <v>16</v>
      </c>
      <c r="C820">
        <f>'Tab 1 QIS Measures'!O73</f>
        <v>0</v>
      </c>
    </row>
    <row r="821" spans="1:3" x14ac:dyDescent="0.35">
      <c r="A821" t="s">
        <v>140</v>
      </c>
      <c r="B821" s="35" t="s">
        <v>23</v>
      </c>
      <c r="C821">
        <f>'Tab 1 QIS Measures'!P73</f>
        <v>0</v>
      </c>
    </row>
    <row r="822" spans="1:3" x14ac:dyDescent="0.35">
      <c r="A822" t="s">
        <v>140</v>
      </c>
      <c r="B822" s="35" t="s">
        <v>17</v>
      </c>
      <c r="C822">
        <f>'Tab 1 QIS Measures'!Q73</f>
        <v>0</v>
      </c>
    </row>
    <row r="823" spans="1:3" x14ac:dyDescent="0.35">
      <c r="A823" t="s">
        <v>140</v>
      </c>
      <c r="B823" s="35" t="s">
        <v>18</v>
      </c>
      <c r="C823">
        <f>'Tab 1 QIS Measures'!R73</f>
        <v>0</v>
      </c>
    </row>
    <row r="824" spans="1:3" x14ac:dyDescent="0.35">
      <c r="A824" t="s">
        <v>140</v>
      </c>
      <c r="B824" s="35" t="s">
        <v>19</v>
      </c>
      <c r="C824">
        <f>'Tab 1 QIS Measures'!S73</f>
        <v>0</v>
      </c>
    </row>
    <row r="825" spans="1:3" x14ac:dyDescent="0.35">
      <c r="A825" t="s">
        <v>140</v>
      </c>
      <c r="B825" s="35" t="s">
        <v>24</v>
      </c>
      <c r="C825">
        <f>'Tab 1 QIS Measures'!T73</f>
        <v>0</v>
      </c>
    </row>
    <row r="826" spans="1:3" x14ac:dyDescent="0.35">
      <c r="A826" t="s">
        <v>117</v>
      </c>
      <c r="B826" s="1" t="str">
        <f>IF($C$752="","Measure Six Race  "&amp;A826,C752&amp;" "&amp;C753&amp;" Race "&amp;A826)</f>
        <v>0 0 Race Numerator f/u 1</v>
      </c>
      <c r="C826" s="1"/>
    </row>
    <row r="827" spans="1:3" x14ac:dyDescent="0.35">
      <c r="A827" t="s">
        <v>140</v>
      </c>
      <c r="B827" s="35" t="s">
        <v>11</v>
      </c>
      <c r="C827" s="53">
        <f>'Tab 1 QIS Measures'!H75</f>
        <v>0</v>
      </c>
    </row>
    <row r="828" spans="1:3" x14ac:dyDescent="0.35">
      <c r="A828" t="s">
        <v>140</v>
      </c>
      <c r="B828" s="35" t="s">
        <v>12</v>
      </c>
      <c r="C828">
        <f>'Tab 1 QIS Measures'!I75</f>
        <v>0</v>
      </c>
    </row>
    <row r="829" spans="1:3" x14ac:dyDescent="0.35">
      <c r="A829" t="s">
        <v>140</v>
      </c>
      <c r="B829" s="35" t="s">
        <v>90</v>
      </c>
      <c r="C829">
        <f>'Tab 1 QIS Measures'!J75</f>
        <v>0</v>
      </c>
    </row>
    <row r="830" spans="1:3" x14ac:dyDescent="0.35">
      <c r="A830" t="s">
        <v>140</v>
      </c>
      <c r="B830" s="35" t="s">
        <v>91</v>
      </c>
      <c r="C830">
        <f>'Tab 1 QIS Measures'!K75</f>
        <v>0</v>
      </c>
    </row>
    <row r="831" spans="1:3" x14ac:dyDescent="0.35">
      <c r="A831" t="s">
        <v>140</v>
      </c>
      <c r="B831" s="35" t="s">
        <v>13</v>
      </c>
      <c r="C831">
        <f>'Tab 1 QIS Measures'!L75</f>
        <v>0</v>
      </c>
    </row>
    <row r="832" spans="1:3" x14ac:dyDescent="0.35">
      <c r="A832" t="s">
        <v>140</v>
      </c>
      <c r="B832" s="35" t="s">
        <v>14</v>
      </c>
      <c r="C832">
        <f>'Tab 1 QIS Measures'!M75</f>
        <v>0</v>
      </c>
    </row>
    <row r="833" spans="1:3" x14ac:dyDescent="0.35">
      <c r="A833" t="s">
        <v>140</v>
      </c>
      <c r="B833" s="35" t="s">
        <v>15</v>
      </c>
      <c r="C833">
        <f>'Tab 1 QIS Measures'!N75</f>
        <v>0</v>
      </c>
    </row>
    <row r="834" spans="1:3" x14ac:dyDescent="0.35">
      <c r="A834" t="s">
        <v>140</v>
      </c>
      <c r="B834" s="35" t="s">
        <v>16</v>
      </c>
      <c r="C834">
        <f>'Tab 1 QIS Measures'!O75</f>
        <v>0</v>
      </c>
    </row>
    <row r="835" spans="1:3" x14ac:dyDescent="0.35">
      <c r="A835" t="s">
        <v>140</v>
      </c>
      <c r="B835" s="35" t="s">
        <v>23</v>
      </c>
      <c r="C835">
        <f>'Tab 1 QIS Measures'!P75</f>
        <v>0</v>
      </c>
    </row>
    <row r="836" spans="1:3" x14ac:dyDescent="0.35">
      <c r="A836" t="s">
        <v>140</v>
      </c>
      <c r="B836" s="35" t="s">
        <v>17</v>
      </c>
      <c r="C836">
        <f>'Tab 1 QIS Measures'!Q75</f>
        <v>0</v>
      </c>
    </row>
    <row r="837" spans="1:3" x14ac:dyDescent="0.35">
      <c r="A837" t="s">
        <v>140</v>
      </c>
      <c r="B837" s="35" t="s">
        <v>18</v>
      </c>
      <c r="C837">
        <f>'Tab 1 QIS Measures'!R75</f>
        <v>0</v>
      </c>
    </row>
    <row r="838" spans="1:3" x14ac:dyDescent="0.35">
      <c r="A838" t="s">
        <v>140</v>
      </c>
      <c r="B838" s="35" t="s">
        <v>19</v>
      </c>
      <c r="C838">
        <f>'Tab 1 QIS Measures'!S75</f>
        <v>0</v>
      </c>
    </row>
    <row r="839" spans="1:3" x14ac:dyDescent="0.35">
      <c r="A839" t="s">
        <v>140</v>
      </c>
      <c r="B839" s="35" t="s">
        <v>24</v>
      </c>
      <c r="C839">
        <f>'Tab 1 QIS Measures'!T75</f>
        <v>0</v>
      </c>
    </row>
    <row r="840" spans="1:3" x14ac:dyDescent="0.35">
      <c r="A840" t="s">
        <v>119</v>
      </c>
      <c r="B840" s="1" t="str">
        <f>IF($C$752="","Measure Six Race  "&amp;A840,C752&amp;" "&amp;C753&amp;" Race "&amp;A840)</f>
        <v>0 0 Race Denominator f/u 1</v>
      </c>
      <c r="C840" s="1"/>
    </row>
    <row r="841" spans="1:3" x14ac:dyDescent="0.35">
      <c r="A841" t="s">
        <v>140</v>
      </c>
      <c r="B841" s="35" t="s">
        <v>11</v>
      </c>
      <c r="C841" s="53">
        <f>'Tab 1 QIS Measures'!H76</f>
        <v>0</v>
      </c>
    </row>
    <row r="842" spans="1:3" x14ac:dyDescent="0.35">
      <c r="A842" t="s">
        <v>140</v>
      </c>
      <c r="B842" s="35" t="s">
        <v>12</v>
      </c>
      <c r="C842">
        <f>'Tab 1 QIS Measures'!I76</f>
        <v>0</v>
      </c>
    </row>
    <row r="843" spans="1:3" x14ac:dyDescent="0.35">
      <c r="A843" t="s">
        <v>140</v>
      </c>
      <c r="B843" s="35" t="s">
        <v>90</v>
      </c>
      <c r="C843">
        <f>'Tab 1 QIS Measures'!J76</f>
        <v>0</v>
      </c>
    </row>
    <row r="844" spans="1:3" x14ac:dyDescent="0.35">
      <c r="A844" t="s">
        <v>140</v>
      </c>
      <c r="B844" s="35" t="s">
        <v>91</v>
      </c>
      <c r="C844">
        <f>'Tab 1 QIS Measures'!K76</f>
        <v>0</v>
      </c>
    </row>
    <row r="845" spans="1:3" x14ac:dyDescent="0.35">
      <c r="A845" t="s">
        <v>140</v>
      </c>
      <c r="B845" s="35" t="s">
        <v>13</v>
      </c>
      <c r="C845">
        <f>'Tab 1 QIS Measures'!L76</f>
        <v>0</v>
      </c>
    </row>
    <row r="846" spans="1:3" x14ac:dyDescent="0.35">
      <c r="A846" t="s">
        <v>140</v>
      </c>
      <c r="B846" s="35" t="s">
        <v>14</v>
      </c>
      <c r="C846">
        <f>'Tab 1 QIS Measures'!M76</f>
        <v>0</v>
      </c>
    </row>
    <row r="847" spans="1:3" x14ac:dyDescent="0.35">
      <c r="A847" t="s">
        <v>140</v>
      </c>
      <c r="B847" s="35" t="s">
        <v>15</v>
      </c>
      <c r="C847">
        <f>'Tab 1 QIS Measures'!N76</f>
        <v>0</v>
      </c>
    </row>
    <row r="848" spans="1:3" x14ac:dyDescent="0.35">
      <c r="A848" t="s">
        <v>140</v>
      </c>
      <c r="B848" s="35" t="s">
        <v>16</v>
      </c>
      <c r="C848">
        <f>'Tab 1 QIS Measures'!O76</f>
        <v>0</v>
      </c>
    </row>
    <row r="849" spans="1:3" x14ac:dyDescent="0.35">
      <c r="A849" t="s">
        <v>140</v>
      </c>
      <c r="B849" s="35" t="s">
        <v>23</v>
      </c>
      <c r="C849">
        <f>'Tab 1 QIS Measures'!P76</f>
        <v>0</v>
      </c>
    </row>
    <row r="850" spans="1:3" x14ac:dyDescent="0.35">
      <c r="A850" t="s">
        <v>140</v>
      </c>
      <c r="B850" s="35" t="s">
        <v>17</v>
      </c>
      <c r="C850">
        <f>'Tab 1 QIS Measures'!Q76</f>
        <v>0</v>
      </c>
    </row>
    <row r="851" spans="1:3" x14ac:dyDescent="0.35">
      <c r="A851" t="s">
        <v>140</v>
      </c>
      <c r="B851" s="35" t="s">
        <v>18</v>
      </c>
      <c r="C851">
        <f>'Tab 1 QIS Measures'!R76</f>
        <v>0</v>
      </c>
    </row>
    <row r="852" spans="1:3" x14ac:dyDescent="0.35">
      <c r="A852" t="s">
        <v>140</v>
      </c>
      <c r="B852" s="35" t="s">
        <v>19</v>
      </c>
      <c r="C852">
        <f>'Tab 1 QIS Measures'!S76</f>
        <v>0</v>
      </c>
    </row>
    <row r="853" spans="1:3" x14ac:dyDescent="0.35">
      <c r="A853" t="s">
        <v>140</v>
      </c>
      <c r="B853" s="35" t="s">
        <v>24</v>
      </c>
      <c r="C853">
        <f>'Tab 1 QIS Measures'!T76</f>
        <v>0</v>
      </c>
    </row>
    <row r="854" spans="1:3" x14ac:dyDescent="0.35">
      <c r="A854" t="s">
        <v>120</v>
      </c>
      <c r="B854" s="1" t="str">
        <f>IF($C$752="","Measure Six Race  "&amp;A854,C752&amp;" "&amp;C753&amp;" Race "&amp;A854)</f>
        <v>0 0 Race Numerator f/u 2</v>
      </c>
      <c r="C854" s="1"/>
    </row>
    <row r="855" spans="1:3" x14ac:dyDescent="0.35">
      <c r="A855" t="s">
        <v>140</v>
      </c>
      <c r="B855" s="35" t="s">
        <v>11</v>
      </c>
      <c r="C855" s="53">
        <f>'Tab 1 QIS Measures'!H78</f>
        <v>0</v>
      </c>
    </row>
    <row r="856" spans="1:3" x14ac:dyDescent="0.35">
      <c r="A856" t="s">
        <v>140</v>
      </c>
      <c r="B856" s="35" t="s">
        <v>12</v>
      </c>
      <c r="C856">
        <f>'Tab 1 QIS Measures'!I78</f>
        <v>0</v>
      </c>
    </row>
    <row r="857" spans="1:3" x14ac:dyDescent="0.35">
      <c r="A857" t="s">
        <v>140</v>
      </c>
      <c r="B857" s="35" t="s">
        <v>90</v>
      </c>
      <c r="C857">
        <f>'Tab 1 QIS Measures'!J78</f>
        <v>0</v>
      </c>
    </row>
    <row r="858" spans="1:3" x14ac:dyDescent="0.35">
      <c r="A858" t="s">
        <v>140</v>
      </c>
      <c r="B858" s="35" t="s">
        <v>91</v>
      </c>
      <c r="C858">
        <f>'Tab 1 QIS Measures'!K78</f>
        <v>0</v>
      </c>
    </row>
    <row r="859" spans="1:3" x14ac:dyDescent="0.35">
      <c r="A859" t="s">
        <v>140</v>
      </c>
      <c r="B859" s="35" t="s">
        <v>13</v>
      </c>
      <c r="C859">
        <f>'Tab 1 QIS Measures'!L78</f>
        <v>0</v>
      </c>
    </row>
    <row r="860" spans="1:3" x14ac:dyDescent="0.35">
      <c r="A860" t="s">
        <v>140</v>
      </c>
      <c r="B860" s="35" t="s">
        <v>14</v>
      </c>
      <c r="C860">
        <f>'Tab 1 QIS Measures'!M78</f>
        <v>0</v>
      </c>
    </row>
    <row r="861" spans="1:3" x14ac:dyDescent="0.35">
      <c r="A861" t="s">
        <v>140</v>
      </c>
      <c r="B861" s="35" t="s">
        <v>15</v>
      </c>
      <c r="C861">
        <f>'Tab 1 QIS Measures'!N78</f>
        <v>0</v>
      </c>
    </row>
    <row r="862" spans="1:3" x14ac:dyDescent="0.35">
      <c r="A862" t="s">
        <v>140</v>
      </c>
      <c r="B862" s="35" t="s">
        <v>16</v>
      </c>
      <c r="C862">
        <f>'Tab 1 QIS Measures'!O78</f>
        <v>0</v>
      </c>
    </row>
    <row r="863" spans="1:3" x14ac:dyDescent="0.35">
      <c r="A863" t="s">
        <v>140</v>
      </c>
      <c r="B863" s="35" t="s">
        <v>23</v>
      </c>
      <c r="C863">
        <f>'Tab 1 QIS Measures'!P78</f>
        <v>0</v>
      </c>
    </row>
    <row r="864" spans="1:3" x14ac:dyDescent="0.35">
      <c r="A864" t="s">
        <v>140</v>
      </c>
      <c r="B864" s="35" t="s">
        <v>17</v>
      </c>
      <c r="C864">
        <f>'Tab 1 QIS Measures'!Q78</f>
        <v>0</v>
      </c>
    </row>
    <row r="865" spans="1:3" x14ac:dyDescent="0.35">
      <c r="A865" t="s">
        <v>140</v>
      </c>
      <c r="B865" s="35" t="s">
        <v>18</v>
      </c>
      <c r="C865">
        <f>'Tab 1 QIS Measures'!R78</f>
        <v>0</v>
      </c>
    </row>
    <row r="866" spans="1:3" x14ac:dyDescent="0.35">
      <c r="A866" t="s">
        <v>140</v>
      </c>
      <c r="B866" s="35" t="s">
        <v>19</v>
      </c>
      <c r="C866">
        <f>'Tab 1 QIS Measures'!S78</f>
        <v>0</v>
      </c>
    </row>
    <row r="867" spans="1:3" x14ac:dyDescent="0.35">
      <c r="A867" t="s">
        <v>140</v>
      </c>
      <c r="B867" s="35" t="s">
        <v>24</v>
      </c>
      <c r="C867">
        <f>'Tab 1 QIS Measures'!T78</f>
        <v>0</v>
      </c>
    </row>
    <row r="868" spans="1:3" x14ac:dyDescent="0.35">
      <c r="A868" t="s">
        <v>118</v>
      </c>
      <c r="B868" s="1" t="str">
        <f>IF($C$752="","Measure Six Race  "&amp;A868,C752&amp;" "&amp;C753&amp;" Race "&amp;A868)</f>
        <v>0 0 Race Denominator f/u 2</v>
      </c>
      <c r="C868" s="1"/>
    </row>
    <row r="869" spans="1:3" x14ac:dyDescent="0.35">
      <c r="A869" t="s">
        <v>140</v>
      </c>
      <c r="B869" s="35" t="s">
        <v>11</v>
      </c>
      <c r="C869" s="53">
        <f>'Tab 1 QIS Measures'!H79</f>
        <v>0</v>
      </c>
    </row>
    <row r="870" spans="1:3" x14ac:dyDescent="0.35">
      <c r="A870" t="s">
        <v>140</v>
      </c>
      <c r="B870" s="35" t="s">
        <v>12</v>
      </c>
      <c r="C870">
        <f>'Tab 1 QIS Measures'!I79</f>
        <v>0</v>
      </c>
    </row>
    <row r="871" spans="1:3" x14ac:dyDescent="0.35">
      <c r="A871" t="s">
        <v>140</v>
      </c>
      <c r="B871" s="35" t="s">
        <v>90</v>
      </c>
      <c r="C871">
        <f>'Tab 1 QIS Measures'!J79</f>
        <v>0</v>
      </c>
    </row>
    <row r="872" spans="1:3" x14ac:dyDescent="0.35">
      <c r="A872" t="s">
        <v>140</v>
      </c>
      <c r="B872" s="35" t="s">
        <v>91</v>
      </c>
      <c r="C872">
        <f>'Tab 1 QIS Measures'!K79</f>
        <v>0</v>
      </c>
    </row>
    <row r="873" spans="1:3" x14ac:dyDescent="0.35">
      <c r="A873" t="s">
        <v>140</v>
      </c>
      <c r="B873" s="35" t="s">
        <v>13</v>
      </c>
      <c r="C873">
        <f>'Tab 1 QIS Measures'!L79</f>
        <v>0</v>
      </c>
    </row>
    <row r="874" spans="1:3" x14ac:dyDescent="0.35">
      <c r="A874" t="s">
        <v>140</v>
      </c>
      <c r="B874" s="35" t="s">
        <v>14</v>
      </c>
      <c r="C874">
        <f>'Tab 1 QIS Measures'!M79</f>
        <v>0</v>
      </c>
    </row>
    <row r="875" spans="1:3" x14ac:dyDescent="0.35">
      <c r="A875" t="s">
        <v>140</v>
      </c>
      <c r="B875" s="35" t="s">
        <v>15</v>
      </c>
      <c r="C875">
        <f>'Tab 1 QIS Measures'!N79</f>
        <v>0</v>
      </c>
    </row>
    <row r="876" spans="1:3" x14ac:dyDescent="0.35">
      <c r="A876" t="s">
        <v>140</v>
      </c>
      <c r="B876" s="35" t="s">
        <v>16</v>
      </c>
      <c r="C876">
        <f>'Tab 1 QIS Measures'!O79</f>
        <v>0</v>
      </c>
    </row>
    <row r="877" spans="1:3" x14ac:dyDescent="0.35">
      <c r="A877" t="s">
        <v>140</v>
      </c>
      <c r="B877" s="35" t="s">
        <v>23</v>
      </c>
      <c r="C877">
        <f>'Tab 1 QIS Measures'!P79</f>
        <v>0</v>
      </c>
    </row>
    <row r="878" spans="1:3" x14ac:dyDescent="0.35">
      <c r="A878" t="s">
        <v>140</v>
      </c>
      <c r="B878" s="35" t="s">
        <v>17</v>
      </c>
      <c r="C878">
        <f>'Tab 1 QIS Measures'!Q79</f>
        <v>0</v>
      </c>
    </row>
    <row r="879" spans="1:3" x14ac:dyDescent="0.35">
      <c r="A879" t="s">
        <v>140</v>
      </c>
      <c r="B879" s="35" t="s">
        <v>18</v>
      </c>
      <c r="C879">
        <f>'Tab 1 QIS Measures'!R79</f>
        <v>0</v>
      </c>
    </row>
    <row r="880" spans="1:3" x14ac:dyDescent="0.35">
      <c r="A880" t="s">
        <v>140</v>
      </c>
      <c r="B880" s="35" t="s">
        <v>19</v>
      </c>
      <c r="C880">
        <f>'Tab 1 QIS Measures'!S79</f>
        <v>0</v>
      </c>
    </row>
    <row r="881" spans="1:3" x14ac:dyDescent="0.35">
      <c r="A881" t="s">
        <v>140</v>
      </c>
      <c r="B881" s="35" t="s">
        <v>24</v>
      </c>
      <c r="C881">
        <f>'Tab 1 QIS Measures'!T79</f>
        <v>0</v>
      </c>
    </row>
    <row r="882" spans="1:3" x14ac:dyDescent="0.35">
      <c r="A882" t="s">
        <v>143</v>
      </c>
      <c r="B882" s="29" t="s">
        <v>144</v>
      </c>
      <c r="C882" s="68">
        <f>'Tab 0 General Information'!C56</f>
        <v>0</v>
      </c>
    </row>
    <row r="883" spans="1:3" x14ac:dyDescent="0.35">
      <c r="A883" t="s">
        <v>143</v>
      </c>
      <c r="B883" s="1" t="str">
        <f>'Tab 0 General Information'!$B$57</f>
        <v>Measure 3a Name Phase</v>
      </c>
      <c r="C883" s="46">
        <f>'Tab 0 General Information'!C57</f>
        <v>0</v>
      </c>
    </row>
    <row r="884" spans="1:3" x14ac:dyDescent="0.35">
      <c r="A884" t="s">
        <v>143</v>
      </c>
      <c r="B884" s="1" t="str">
        <f>'Tab 0 General Information'!$B$58&amp;" Start"</f>
        <v>Measure 3a Name Baseline Timeframe Start</v>
      </c>
      <c r="C884" s="66">
        <f>'Tab 0 General Information'!D58</f>
        <v>0</v>
      </c>
    </row>
    <row r="885" spans="1:3" x14ac:dyDescent="0.35">
      <c r="A885" t="s">
        <v>143</v>
      </c>
      <c r="B885" s="1" t="str">
        <f>'Tab 0 General Information'!$B$58&amp; " Finish"</f>
        <v>Measure 3a Name Baseline Timeframe Finish</v>
      </c>
      <c r="C885" s="66">
        <f>'Tab 0 General Information'!E58</f>
        <v>0</v>
      </c>
    </row>
    <row r="886" spans="1:3" x14ac:dyDescent="0.35">
      <c r="A886" t="s">
        <v>143</v>
      </c>
      <c r="B886" s="1" t="str">
        <f>'Tab 0 General Information'!$B$59&amp; " Start"</f>
        <v>Measure 3a Name First Followup Timeframe Start</v>
      </c>
      <c r="C886" s="66" t="str">
        <f>'Tab 0 General Information'!D59</f>
        <v/>
      </c>
    </row>
    <row r="887" spans="1:3" x14ac:dyDescent="0.35">
      <c r="A887" t="s">
        <v>143</v>
      </c>
      <c r="B887" s="1" t="str">
        <f>'Tab 0 General Information'!$B$59&amp; " Finish"</f>
        <v>Measure 3a Name First Followup Timeframe Finish</v>
      </c>
      <c r="C887" s="66" t="str">
        <f>'Tab 0 General Information'!E59</f>
        <v/>
      </c>
    </row>
    <row r="888" spans="1:3" x14ac:dyDescent="0.35">
      <c r="A888" t="s">
        <v>143</v>
      </c>
      <c r="B888" s="1" t="str">
        <f>'Tab 0 General Information'!$B$60&amp; " Start"</f>
        <v>Measure 3a Name Second Followup Timeframe Start</v>
      </c>
      <c r="C888" s="66" t="str">
        <f>'Tab 0 General Information'!D60</f>
        <v/>
      </c>
    </row>
    <row r="889" spans="1:3" x14ac:dyDescent="0.35">
      <c r="A889" t="s">
        <v>143</v>
      </c>
      <c r="B889" s="1" t="str">
        <f>'Tab 0 General Information'!$B$60&amp; " Finish"</f>
        <v>Measure 3a Name Second Followup Timeframe Finish</v>
      </c>
      <c r="C889" s="66" t="str">
        <f>'Tab 0 General Information'!E60</f>
        <v/>
      </c>
    </row>
    <row r="890" spans="1:3" x14ac:dyDescent="0.35">
      <c r="A890" t="s">
        <v>143</v>
      </c>
      <c r="B890" s="5" t="s">
        <v>70</v>
      </c>
      <c r="C890" s="57"/>
    </row>
    <row r="891" spans="1:3" x14ac:dyDescent="0.35">
      <c r="A891" t="s">
        <v>143</v>
      </c>
      <c r="B891" s="63" t="str">
        <f>'Tab 1 QIS Measures'!$C$83</f>
        <v>Measurement Type</v>
      </c>
      <c r="C891" s="63">
        <f>'Tab 1 QIS Measures'!D83</f>
        <v>0</v>
      </c>
    </row>
    <row r="892" spans="1:3" x14ac:dyDescent="0.35">
      <c r="A892" t="s">
        <v>143</v>
      </c>
      <c r="B892" s="1" t="str">
        <f>'Tab 1 QIS Measures'!$C$85</f>
        <v>Baseline Date not entered</v>
      </c>
      <c r="C892">
        <f>'Tab 1 QIS Measures'!D85</f>
        <v>0</v>
      </c>
    </row>
    <row r="893" spans="1:3" x14ac:dyDescent="0.35">
      <c r="A893" t="s">
        <v>143</v>
      </c>
      <c r="B893" s="1" t="str">
        <f>'Tab 1 QIS Measures'!$C$86</f>
        <v>Baseline Date not entered</v>
      </c>
      <c r="C893">
        <f>'Tab 1 QIS Measures'!D86</f>
        <v>0</v>
      </c>
    </row>
    <row r="894" spans="1:3" x14ac:dyDescent="0.35">
      <c r="A894" t="s">
        <v>143</v>
      </c>
      <c r="B894" s="1" t="str">
        <f>'Tab 1 QIS Measures'!$C$84</f>
        <v>Target Rate</v>
      </c>
      <c r="C894" s="3" t="str">
        <f>'Tab 1 QIS Measures'!D84</f>
        <v xml:space="preserve"> </v>
      </c>
    </row>
    <row r="895" spans="1:3" x14ac:dyDescent="0.35">
      <c r="A895" t="s">
        <v>143</v>
      </c>
      <c r="B895" s="1" t="str">
        <f>'Tab 1 QIS Measures'!$C$87</f>
        <v>Actual Rate</v>
      </c>
      <c r="C895" s="3">
        <f>'Tab 1 QIS Measures'!D87</f>
        <v>0</v>
      </c>
    </row>
    <row r="896" spans="1:3" x14ac:dyDescent="0.35">
      <c r="A896" t="s">
        <v>143</v>
      </c>
      <c r="B896" s="1" t="str">
        <f>'Tab 1 QIS Measures'!$C$88</f>
        <v>Timeframe Date not entered</v>
      </c>
      <c r="C896">
        <f>'Tab 1 QIS Measures'!D88</f>
        <v>0</v>
      </c>
    </row>
    <row r="897" spans="1:3" x14ac:dyDescent="0.35">
      <c r="A897" t="s">
        <v>143</v>
      </c>
      <c r="B897" s="1" t="str">
        <f>'Tab 1 QIS Measures'!$C$89</f>
        <v>Timeframe Date not entered</v>
      </c>
      <c r="C897">
        <f>'Tab 1 QIS Measures'!D89</f>
        <v>0</v>
      </c>
    </row>
    <row r="898" spans="1:3" x14ac:dyDescent="0.35">
      <c r="A898" t="s">
        <v>143</v>
      </c>
      <c r="B898" s="1" t="str">
        <f>'Tab 1 QIS Measures'!$C$90</f>
        <v>Actual Rate</v>
      </c>
      <c r="C898" s="67">
        <f>'Tab 1 QIS Measures'!D90</f>
        <v>0</v>
      </c>
    </row>
    <row r="899" spans="1:3" x14ac:dyDescent="0.35">
      <c r="A899" t="s">
        <v>143</v>
      </c>
      <c r="B899" s="1" t="str">
        <f>'Tab 1 QIS Measures'!$C$91</f>
        <v>Timeframe Date not entered</v>
      </c>
      <c r="C899">
        <f>'Tab 1 QIS Measures'!D91</f>
        <v>0</v>
      </c>
    </row>
    <row r="900" spans="1:3" x14ac:dyDescent="0.35">
      <c r="A900" t="s">
        <v>143</v>
      </c>
      <c r="B900" s="1" t="str">
        <f>'Tab 1 QIS Measures'!$C$92</f>
        <v>Timeframe Date not entered</v>
      </c>
      <c r="C900">
        <f>'Tab 1 QIS Measures'!D92</f>
        <v>0</v>
      </c>
    </row>
    <row r="901" spans="1:3" x14ac:dyDescent="0.35">
      <c r="A901" t="s">
        <v>143</v>
      </c>
      <c r="B901" s="1" t="str">
        <f>'Tab 1 QIS Measures'!$C$93</f>
        <v>Actual Rate</v>
      </c>
      <c r="C901" s="67">
        <f>'Tab 1 QIS Measures'!D93</f>
        <v>0</v>
      </c>
    </row>
    <row r="902" spans="1:3" x14ac:dyDescent="0.35">
      <c r="B902" s="1" t="str">
        <f>'Tab 1 QIS Measures'!$C$94</f>
        <v>Progress to Target</v>
      </c>
      <c r="C902" s="67" t="str">
        <f>'Tab 1 QIS Measures'!D94</f>
        <v>0</v>
      </c>
    </row>
    <row r="903" spans="1:3" x14ac:dyDescent="0.35">
      <c r="A903" t="s">
        <v>143</v>
      </c>
      <c r="B903" s="5" t="s">
        <v>71</v>
      </c>
      <c r="C903" s="5"/>
    </row>
    <row r="904" spans="1:3" x14ac:dyDescent="0.35">
      <c r="A904" t="s">
        <v>143</v>
      </c>
      <c r="B904" s="63" t="str">
        <f>'Tab 1 QIS Measures'!$B$82</f>
        <v xml:space="preserve">Measure 3a Name -  </v>
      </c>
      <c r="C904" s="68">
        <f>'Tab 0 General Information'!C56</f>
        <v>0</v>
      </c>
    </row>
    <row r="905" spans="1:3" x14ac:dyDescent="0.35">
      <c r="A905" t="s">
        <v>143</v>
      </c>
      <c r="B905" s="1" t="str">
        <f>'Tab 1 QIS Measures'!$C$85</f>
        <v>Baseline Date not entered</v>
      </c>
      <c r="C905">
        <f>'Tab 1 QIS Measures'!E85</f>
        <v>0</v>
      </c>
    </row>
    <row r="906" spans="1:3" x14ac:dyDescent="0.35">
      <c r="A906" t="s">
        <v>143</v>
      </c>
      <c r="B906" s="1" t="str">
        <f>'Tab 1 QIS Measures'!$C$86</f>
        <v>Baseline Date not entered</v>
      </c>
      <c r="C906">
        <f>'Tab 1 QIS Measures'!E86</f>
        <v>0</v>
      </c>
    </row>
    <row r="907" spans="1:3" x14ac:dyDescent="0.35">
      <c r="A907" t="s">
        <v>143</v>
      </c>
      <c r="B907" s="1" t="str">
        <f>'Tab 1 QIS Measures'!$C$84</f>
        <v>Target Rate</v>
      </c>
      <c r="C907" s="45">
        <f>'Tab 1 QIS Measures'!E84</f>
        <v>0</v>
      </c>
    </row>
    <row r="908" spans="1:3" x14ac:dyDescent="0.35">
      <c r="A908" t="s">
        <v>143</v>
      </c>
      <c r="B908" s="1" t="str">
        <f>'Tab 1 QIS Measures'!$C$87</f>
        <v>Actual Rate</v>
      </c>
      <c r="C908" s="3">
        <f>'Tab 1 QIS Measures'!E87</f>
        <v>0</v>
      </c>
    </row>
    <row r="909" spans="1:3" x14ac:dyDescent="0.35">
      <c r="A909" t="s">
        <v>143</v>
      </c>
      <c r="B909" s="1" t="str">
        <f>'Tab 1 QIS Measures'!$C$88</f>
        <v>Timeframe Date not entered</v>
      </c>
      <c r="C909">
        <f>'Tab 1 QIS Measures'!E88</f>
        <v>0</v>
      </c>
    </row>
    <row r="910" spans="1:3" x14ac:dyDescent="0.35">
      <c r="A910" t="s">
        <v>143</v>
      </c>
      <c r="B910" s="1" t="str">
        <f>'Tab 1 QIS Measures'!$C$89</f>
        <v>Timeframe Date not entered</v>
      </c>
      <c r="C910">
        <f>'Tab 1 QIS Measures'!E89</f>
        <v>0</v>
      </c>
    </row>
    <row r="911" spans="1:3" x14ac:dyDescent="0.35">
      <c r="A911" t="s">
        <v>143</v>
      </c>
      <c r="B911" s="1" t="str">
        <f>'Tab 1 QIS Measures'!$C$90</f>
        <v>Actual Rate</v>
      </c>
      <c r="C911" s="4">
        <f>'Tab 1 QIS Measures'!E90</f>
        <v>0</v>
      </c>
    </row>
    <row r="912" spans="1:3" x14ac:dyDescent="0.35">
      <c r="A912" t="s">
        <v>143</v>
      </c>
      <c r="B912" s="1" t="str">
        <f>'Tab 1 QIS Measures'!$C$91</f>
        <v>Timeframe Date not entered</v>
      </c>
      <c r="C912">
        <f>'Tab 1 QIS Measures'!E91</f>
        <v>0</v>
      </c>
    </row>
    <row r="913" spans="1:3" x14ac:dyDescent="0.35">
      <c r="A913" t="s">
        <v>143</v>
      </c>
      <c r="B913" s="1" t="str">
        <f>'Tab 1 QIS Measures'!$C$92</f>
        <v>Timeframe Date not entered</v>
      </c>
      <c r="C913">
        <f>'Tab 1 QIS Measures'!E92</f>
        <v>0</v>
      </c>
    </row>
    <row r="914" spans="1:3" x14ac:dyDescent="0.35">
      <c r="A914" t="s">
        <v>143</v>
      </c>
      <c r="B914" s="1" t="str">
        <f>'Tab 1 QIS Measures'!$C$93</f>
        <v>Actual Rate</v>
      </c>
      <c r="C914" s="4">
        <f>'Tab 1 QIS Measures'!E93</f>
        <v>0</v>
      </c>
    </row>
    <row r="915" spans="1:3" x14ac:dyDescent="0.35">
      <c r="A915" t="s">
        <v>143</v>
      </c>
      <c r="B915" s="5" t="s">
        <v>122</v>
      </c>
      <c r="C915" s="58"/>
    </row>
    <row r="916" spans="1:3" x14ac:dyDescent="0.35">
      <c r="A916" t="s">
        <v>143</v>
      </c>
      <c r="B916" s="63" t="str">
        <f>'Tab 1 QIS Measures'!$B$82</f>
        <v xml:space="preserve">Measure 3a Name -  </v>
      </c>
      <c r="C916" s="68">
        <f>'Tab 0 General Information'!C56</f>
        <v>0</v>
      </c>
    </row>
    <row r="917" spans="1:3" x14ac:dyDescent="0.35">
      <c r="A917" t="s">
        <v>143</v>
      </c>
      <c r="B917" s="1" t="str">
        <f>'Tab 1 QIS Measures'!$C$85</f>
        <v>Baseline Date not entered</v>
      </c>
      <c r="C917" s="40">
        <f>'Tab 1 QIS Measures'!F85</f>
        <v>0</v>
      </c>
    </row>
    <row r="918" spans="1:3" x14ac:dyDescent="0.35">
      <c r="A918" t="s">
        <v>143</v>
      </c>
      <c r="B918" s="1" t="str">
        <f>'Tab 1 QIS Measures'!$C$86</f>
        <v>Baseline Date not entered</v>
      </c>
      <c r="C918" s="40">
        <f>'Tab 1 QIS Measures'!F86</f>
        <v>0</v>
      </c>
    </row>
    <row r="919" spans="1:3" x14ac:dyDescent="0.35">
      <c r="A919" t="s">
        <v>143</v>
      </c>
      <c r="B919" s="1" t="str">
        <f>'Tab 1 QIS Measures'!$C$84</f>
        <v>Target Rate</v>
      </c>
      <c r="C919" s="3">
        <f>'Tab 1 QIS Measures'!F84</f>
        <v>0</v>
      </c>
    </row>
    <row r="920" spans="1:3" x14ac:dyDescent="0.35">
      <c r="A920" t="s">
        <v>143</v>
      </c>
      <c r="B920" s="1" t="str">
        <f>'Tab 1 QIS Measures'!$C$87</f>
        <v>Actual Rate</v>
      </c>
      <c r="C920" s="3">
        <f>'Tab 1 QIS Measures'!F87</f>
        <v>0</v>
      </c>
    </row>
    <row r="921" spans="1:3" x14ac:dyDescent="0.35">
      <c r="A921" t="s">
        <v>143</v>
      </c>
      <c r="B921" s="1" t="str">
        <f>'Tab 1 QIS Measures'!$C$88</f>
        <v>Timeframe Date not entered</v>
      </c>
      <c r="C921" s="40">
        <f>'Tab 1 QIS Measures'!F88</f>
        <v>0</v>
      </c>
    </row>
    <row r="922" spans="1:3" x14ac:dyDescent="0.35">
      <c r="A922" t="s">
        <v>143</v>
      </c>
      <c r="B922" s="1" t="str">
        <f>'Tab 1 QIS Measures'!$C$89</f>
        <v>Timeframe Date not entered</v>
      </c>
      <c r="C922" s="40">
        <f>'Tab 1 QIS Measures'!F89</f>
        <v>0</v>
      </c>
    </row>
    <row r="923" spans="1:3" x14ac:dyDescent="0.35">
      <c r="A923" t="s">
        <v>143</v>
      </c>
      <c r="B923" s="1" t="str">
        <f>'Tab 1 QIS Measures'!$C$90</f>
        <v>Actual Rate</v>
      </c>
      <c r="C923" s="3">
        <f>'Tab 1 QIS Measures'!F90</f>
        <v>0</v>
      </c>
    </row>
    <row r="924" spans="1:3" x14ac:dyDescent="0.35">
      <c r="A924" t="s">
        <v>143</v>
      </c>
      <c r="B924" s="1" t="str">
        <f>'Tab 1 QIS Measures'!$C$91</f>
        <v>Timeframe Date not entered</v>
      </c>
      <c r="C924" s="40">
        <f>'Tab 1 QIS Measures'!F91</f>
        <v>0</v>
      </c>
    </row>
    <row r="925" spans="1:3" x14ac:dyDescent="0.35">
      <c r="A925" t="s">
        <v>143</v>
      </c>
      <c r="B925" s="1" t="str">
        <f>'Tab 1 QIS Measures'!$C$92</f>
        <v>Timeframe Date not entered</v>
      </c>
      <c r="C925" s="40">
        <f>'Tab 1 QIS Measures'!F92</f>
        <v>0</v>
      </c>
    </row>
    <row r="926" spans="1:3" x14ac:dyDescent="0.35">
      <c r="A926" t="s">
        <v>143</v>
      </c>
      <c r="B926" s="1" t="str">
        <f>'Tab 1 QIS Measures'!$C$93</f>
        <v>Actual Rate</v>
      </c>
      <c r="C926" s="3">
        <f>'Tab 1 QIS Measures'!F93</f>
        <v>0</v>
      </c>
    </row>
    <row r="927" spans="1:3" x14ac:dyDescent="0.35">
      <c r="A927" t="s">
        <v>143</v>
      </c>
      <c r="B927" s="5" t="s">
        <v>130</v>
      </c>
      <c r="C927" s="5"/>
    </row>
    <row r="928" spans="1:3" x14ac:dyDescent="0.35">
      <c r="A928" t="s">
        <v>116</v>
      </c>
      <c r="B928" s="1" t="str">
        <f>IF($C$882="","Measure Seven Race  "&amp;A928,C882&amp;" "&amp;C883&amp;" Race "&amp;A928)</f>
        <v>0 0 Race Numerator Baseline</v>
      </c>
      <c r="C928" s="1"/>
    </row>
    <row r="929" spans="1:3" x14ac:dyDescent="0.35">
      <c r="A929" t="s">
        <v>143</v>
      </c>
      <c r="B929" s="35" t="s">
        <v>11</v>
      </c>
      <c r="C929" s="53">
        <f>'Tab 1 QIS Measures'!H85</f>
        <v>0</v>
      </c>
    </row>
    <row r="930" spans="1:3" x14ac:dyDescent="0.35">
      <c r="A930" t="s">
        <v>143</v>
      </c>
      <c r="B930" s="35" t="s">
        <v>12</v>
      </c>
      <c r="C930">
        <f>'Tab 1 QIS Measures'!I85</f>
        <v>0</v>
      </c>
    </row>
    <row r="931" spans="1:3" x14ac:dyDescent="0.35">
      <c r="A931" t="s">
        <v>143</v>
      </c>
      <c r="B931" s="35" t="s">
        <v>90</v>
      </c>
      <c r="C931">
        <f>'Tab 1 QIS Measures'!J85</f>
        <v>0</v>
      </c>
    </row>
    <row r="932" spans="1:3" x14ac:dyDescent="0.35">
      <c r="A932" t="s">
        <v>143</v>
      </c>
      <c r="B932" s="35" t="s">
        <v>91</v>
      </c>
      <c r="C932">
        <f>'Tab 1 QIS Measures'!K85</f>
        <v>0</v>
      </c>
    </row>
    <row r="933" spans="1:3" x14ac:dyDescent="0.35">
      <c r="A933" t="s">
        <v>143</v>
      </c>
      <c r="B933" s="35" t="s">
        <v>13</v>
      </c>
      <c r="C933">
        <f>'Tab 1 QIS Measures'!L85</f>
        <v>0</v>
      </c>
    </row>
    <row r="934" spans="1:3" x14ac:dyDescent="0.35">
      <c r="A934" t="s">
        <v>143</v>
      </c>
      <c r="B934" s="35" t="s">
        <v>14</v>
      </c>
      <c r="C934">
        <f>'Tab 1 QIS Measures'!M85</f>
        <v>0</v>
      </c>
    </row>
    <row r="935" spans="1:3" x14ac:dyDescent="0.35">
      <c r="A935" t="s">
        <v>143</v>
      </c>
      <c r="B935" s="35" t="s">
        <v>15</v>
      </c>
      <c r="C935">
        <f>'Tab 1 QIS Measures'!N85</f>
        <v>0</v>
      </c>
    </row>
    <row r="936" spans="1:3" x14ac:dyDescent="0.35">
      <c r="A936" t="s">
        <v>143</v>
      </c>
      <c r="B936" s="35" t="s">
        <v>16</v>
      </c>
      <c r="C936">
        <f>'Tab 1 QIS Measures'!O85</f>
        <v>0</v>
      </c>
    </row>
    <row r="937" spans="1:3" x14ac:dyDescent="0.35">
      <c r="A937" t="s">
        <v>143</v>
      </c>
      <c r="B937" s="35" t="s">
        <v>23</v>
      </c>
      <c r="C937">
        <f>'Tab 1 QIS Measures'!P85</f>
        <v>0</v>
      </c>
    </row>
    <row r="938" spans="1:3" x14ac:dyDescent="0.35">
      <c r="A938" t="s">
        <v>143</v>
      </c>
      <c r="B938" s="35" t="s">
        <v>17</v>
      </c>
      <c r="C938">
        <f>'Tab 1 QIS Measures'!Q85</f>
        <v>0</v>
      </c>
    </row>
    <row r="939" spans="1:3" x14ac:dyDescent="0.35">
      <c r="A939" t="s">
        <v>143</v>
      </c>
      <c r="B939" s="35" t="s">
        <v>18</v>
      </c>
      <c r="C939">
        <f>'Tab 1 QIS Measures'!R85</f>
        <v>0</v>
      </c>
    </row>
    <row r="940" spans="1:3" x14ac:dyDescent="0.35">
      <c r="A940" t="s">
        <v>143</v>
      </c>
      <c r="B940" s="35" t="s">
        <v>19</v>
      </c>
      <c r="C940">
        <f>'Tab 1 QIS Measures'!S85</f>
        <v>0</v>
      </c>
    </row>
    <row r="941" spans="1:3" x14ac:dyDescent="0.35">
      <c r="A941" t="s">
        <v>143</v>
      </c>
      <c r="B941" s="35" t="s">
        <v>24</v>
      </c>
      <c r="C941">
        <f>'Tab 1 QIS Measures'!T85</f>
        <v>0</v>
      </c>
    </row>
    <row r="942" spans="1:3" x14ac:dyDescent="0.35">
      <c r="A942" t="s">
        <v>115</v>
      </c>
      <c r="B942" s="1" t="str">
        <f>IF($C$882="","Measure Seven Race  "&amp;A942,C882&amp;" "&amp;C883&amp;" Race "&amp;A942)</f>
        <v>0 0 Race Denominator Baseline</v>
      </c>
      <c r="C942" s="1"/>
    </row>
    <row r="943" spans="1:3" x14ac:dyDescent="0.35">
      <c r="A943" t="s">
        <v>143</v>
      </c>
      <c r="B943" s="35" t="s">
        <v>11</v>
      </c>
      <c r="C943" s="53">
        <f>'Tab 1 QIS Measures'!H86</f>
        <v>0</v>
      </c>
    </row>
    <row r="944" spans="1:3" x14ac:dyDescent="0.35">
      <c r="A944" t="s">
        <v>143</v>
      </c>
      <c r="B944" s="35" t="s">
        <v>12</v>
      </c>
      <c r="C944">
        <f>'Tab 1 QIS Measures'!I86</f>
        <v>0</v>
      </c>
    </row>
    <row r="945" spans="1:3" x14ac:dyDescent="0.35">
      <c r="A945" t="s">
        <v>143</v>
      </c>
      <c r="B945" s="35" t="s">
        <v>90</v>
      </c>
      <c r="C945">
        <f>'Tab 1 QIS Measures'!J86</f>
        <v>0</v>
      </c>
    </row>
    <row r="946" spans="1:3" x14ac:dyDescent="0.35">
      <c r="A946" t="s">
        <v>143</v>
      </c>
      <c r="B946" s="35" t="s">
        <v>91</v>
      </c>
      <c r="C946">
        <f>'Tab 1 QIS Measures'!K86</f>
        <v>0</v>
      </c>
    </row>
    <row r="947" spans="1:3" x14ac:dyDescent="0.35">
      <c r="A947" t="s">
        <v>143</v>
      </c>
      <c r="B947" s="35" t="s">
        <v>13</v>
      </c>
      <c r="C947">
        <f>'Tab 1 QIS Measures'!L86</f>
        <v>0</v>
      </c>
    </row>
    <row r="948" spans="1:3" x14ac:dyDescent="0.35">
      <c r="A948" t="s">
        <v>143</v>
      </c>
      <c r="B948" s="35" t="s">
        <v>14</v>
      </c>
      <c r="C948">
        <f>'Tab 1 QIS Measures'!M86</f>
        <v>0</v>
      </c>
    </row>
    <row r="949" spans="1:3" x14ac:dyDescent="0.35">
      <c r="A949" t="s">
        <v>143</v>
      </c>
      <c r="B949" s="35" t="s">
        <v>15</v>
      </c>
      <c r="C949">
        <f>'Tab 1 QIS Measures'!N86</f>
        <v>0</v>
      </c>
    </row>
    <row r="950" spans="1:3" x14ac:dyDescent="0.35">
      <c r="A950" t="s">
        <v>143</v>
      </c>
      <c r="B950" s="35" t="s">
        <v>16</v>
      </c>
      <c r="C950">
        <f>'Tab 1 QIS Measures'!O86</f>
        <v>0</v>
      </c>
    </row>
    <row r="951" spans="1:3" x14ac:dyDescent="0.35">
      <c r="A951" t="s">
        <v>143</v>
      </c>
      <c r="B951" s="35" t="s">
        <v>23</v>
      </c>
      <c r="C951">
        <f>'Tab 1 QIS Measures'!P86</f>
        <v>0</v>
      </c>
    </row>
    <row r="952" spans="1:3" x14ac:dyDescent="0.35">
      <c r="A952" t="s">
        <v>143</v>
      </c>
      <c r="B952" s="35" t="s">
        <v>17</v>
      </c>
      <c r="C952">
        <f>'Tab 1 QIS Measures'!Q86</f>
        <v>0</v>
      </c>
    </row>
    <row r="953" spans="1:3" x14ac:dyDescent="0.35">
      <c r="A953" t="s">
        <v>143</v>
      </c>
      <c r="B953" s="35" t="s">
        <v>18</v>
      </c>
      <c r="C953">
        <f>'Tab 1 QIS Measures'!R86</f>
        <v>0</v>
      </c>
    </row>
    <row r="954" spans="1:3" x14ac:dyDescent="0.35">
      <c r="A954" t="s">
        <v>143</v>
      </c>
      <c r="B954" s="35" t="s">
        <v>19</v>
      </c>
      <c r="C954">
        <f>'Tab 1 QIS Measures'!S86</f>
        <v>0</v>
      </c>
    </row>
    <row r="955" spans="1:3" x14ac:dyDescent="0.35">
      <c r="A955" t="s">
        <v>143</v>
      </c>
      <c r="B955" s="35" t="s">
        <v>24</v>
      </c>
      <c r="C955">
        <f>'Tab 1 QIS Measures'!T86</f>
        <v>0</v>
      </c>
    </row>
    <row r="956" spans="1:3" x14ac:dyDescent="0.35">
      <c r="A956" t="s">
        <v>117</v>
      </c>
      <c r="B956" s="1" t="str">
        <f>IF($C$882="","Measure Seven Race  "&amp;A956,C882&amp;" "&amp;C883&amp;" Race "&amp;A956)</f>
        <v>0 0 Race Numerator f/u 1</v>
      </c>
      <c r="C956" s="1"/>
    </row>
    <row r="957" spans="1:3" x14ac:dyDescent="0.35">
      <c r="A957" t="s">
        <v>143</v>
      </c>
      <c r="B957" s="35" t="s">
        <v>11</v>
      </c>
      <c r="C957" s="53">
        <f>'Tab 1 QIS Measures'!H88</f>
        <v>0</v>
      </c>
    </row>
    <row r="958" spans="1:3" x14ac:dyDescent="0.35">
      <c r="A958" t="s">
        <v>143</v>
      </c>
      <c r="B958" s="35" t="s">
        <v>12</v>
      </c>
      <c r="C958">
        <f>'Tab 1 QIS Measures'!I88</f>
        <v>0</v>
      </c>
    </row>
    <row r="959" spans="1:3" x14ac:dyDescent="0.35">
      <c r="A959" t="s">
        <v>143</v>
      </c>
      <c r="B959" s="35" t="s">
        <v>90</v>
      </c>
      <c r="C959">
        <f>'Tab 1 QIS Measures'!J88</f>
        <v>0</v>
      </c>
    </row>
    <row r="960" spans="1:3" x14ac:dyDescent="0.35">
      <c r="A960" t="s">
        <v>143</v>
      </c>
      <c r="B960" s="35" t="s">
        <v>91</v>
      </c>
      <c r="C960">
        <f>'Tab 1 QIS Measures'!K88</f>
        <v>0</v>
      </c>
    </row>
    <row r="961" spans="1:3" x14ac:dyDescent="0.35">
      <c r="A961" t="s">
        <v>143</v>
      </c>
      <c r="B961" s="35" t="s">
        <v>13</v>
      </c>
      <c r="C961">
        <f>'Tab 1 QIS Measures'!L88</f>
        <v>0</v>
      </c>
    </row>
    <row r="962" spans="1:3" x14ac:dyDescent="0.35">
      <c r="A962" t="s">
        <v>143</v>
      </c>
      <c r="B962" s="35" t="s">
        <v>14</v>
      </c>
      <c r="C962">
        <f>'Tab 1 QIS Measures'!M88</f>
        <v>0</v>
      </c>
    </row>
    <row r="963" spans="1:3" x14ac:dyDescent="0.35">
      <c r="A963" t="s">
        <v>143</v>
      </c>
      <c r="B963" s="35" t="s">
        <v>15</v>
      </c>
      <c r="C963">
        <f>'Tab 1 QIS Measures'!N88</f>
        <v>0</v>
      </c>
    </row>
    <row r="964" spans="1:3" x14ac:dyDescent="0.35">
      <c r="A964" t="s">
        <v>143</v>
      </c>
      <c r="B964" s="35" t="s">
        <v>16</v>
      </c>
      <c r="C964">
        <f>'Tab 1 QIS Measures'!O88</f>
        <v>0</v>
      </c>
    </row>
    <row r="965" spans="1:3" x14ac:dyDescent="0.35">
      <c r="A965" t="s">
        <v>143</v>
      </c>
      <c r="B965" s="35" t="s">
        <v>23</v>
      </c>
      <c r="C965">
        <f>'Tab 1 QIS Measures'!P88</f>
        <v>0</v>
      </c>
    </row>
    <row r="966" spans="1:3" x14ac:dyDescent="0.35">
      <c r="A966" t="s">
        <v>143</v>
      </c>
      <c r="B966" s="35" t="s">
        <v>17</v>
      </c>
      <c r="C966">
        <f>'Tab 1 QIS Measures'!Q88</f>
        <v>0</v>
      </c>
    </row>
    <row r="967" spans="1:3" x14ac:dyDescent="0.35">
      <c r="A967" t="s">
        <v>143</v>
      </c>
      <c r="B967" s="35" t="s">
        <v>18</v>
      </c>
      <c r="C967">
        <f>'Tab 1 QIS Measures'!R88</f>
        <v>0</v>
      </c>
    </row>
    <row r="968" spans="1:3" x14ac:dyDescent="0.35">
      <c r="A968" t="s">
        <v>143</v>
      </c>
      <c r="B968" s="35" t="s">
        <v>19</v>
      </c>
      <c r="C968">
        <f>'Tab 1 QIS Measures'!S88</f>
        <v>0</v>
      </c>
    </row>
    <row r="969" spans="1:3" x14ac:dyDescent="0.35">
      <c r="A969" t="s">
        <v>143</v>
      </c>
      <c r="B969" s="35" t="s">
        <v>24</v>
      </c>
      <c r="C969">
        <f>'Tab 1 QIS Measures'!T88</f>
        <v>0</v>
      </c>
    </row>
    <row r="970" spans="1:3" x14ac:dyDescent="0.35">
      <c r="A970" t="s">
        <v>119</v>
      </c>
      <c r="B970" s="1" t="str">
        <f>IF($C$882="","Measure Seven Race  "&amp;A970,C882&amp;" "&amp;C883&amp;" Race "&amp;A970)</f>
        <v>0 0 Race Denominator f/u 1</v>
      </c>
      <c r="C970" s="1"/>
    </row>
    <row r="971" spans="1:3" x14ac:dyDescent="0.35">
      <c r="A971" t="s">
        <v>143</v>
      </c>
      <c r="B971" s="35" t="s">
        <v>11</v>
      </c>
      <c r="C971" s="53">
        <f>'Tab 1 QIS Measures'!H89</f>
        <v>0</v>
      </c>
    </row>
    <row r="972" spans="1:3" x14ac:dyDescent="0.35">
      <c r="A972" t="s">
        <v>143</v>
      </c>
      <c r="B972" s="35" t="s">
        <v>12</v>
      </c>
      <c r="C972">
        <f>'Tab 1 QIS Measures'!I89</f>
        <v>0</v>
      </c>
    </row>
    <row r="973" spans="1:3" x14ac:dyDescent="0.35">
      <c r="A973" t="s">
        <v>143</v>
      </c>
      <c r="B973" s="35" t="s">
        <v>90</v>
      </c>
      <c r="C973">
        <f>'Tab 1 QIS Measures'!J89</f>
        <v>0</v>
      </c>
    </row>
    <row r="974" spans="1:3" x14ac:dyDescent="0.35">
      <c r="A974" t="s">
        <v>143</v>
      </c>
      <c r="B974" s="35" t="s">
        <v>91</v>
      </c>
      <c r="C974">
        <f>'Tab 1 QIS Measures'!K89</f>
        <v>0</v>
      </c>
    </row>
    <row r="975" spans="1:3" x14ac:dyDescent="0.35">
      <c r="A975" t="s">
        <v>143</v>
      </c>
      <c r="B975" s="35" t="s">
        <v>13</v>
      </c>
      <c r="C975">
        <f>'Tab 1 QIS Measures'!L89</f>
        <v>0</v>
      </c>
    </row>
    <row r="976" spans="1:3" x14ac:dyDescent="0.35">
      <c r="A976" t="s">
        <v>143</v>
      </c>
      <c r="B976" s="35" t="s">
        <v>14</v>
      </c>
      <c r="C976">
        <f>'Tab 1 QIS Measures'!M89</f>
        <v>0</v>
      </c>
    </row>
    <row r="977" spans="1:3" x14ac:dyDescent="0.35">
      <c r="A977" t="s">
        <v>143</v>
      </c>
      <c r="B977" s="35" t="s">
        <v>15</v>
      </c>
      <c r="C977">
        <f>'Tab 1 QIS Measures'!N89</f>
        <v>0</v>
      </c>
    </row>
    <row r="978" spans="1:3" x14ac:dyDescent="0.35">
      <c r="A978" t="s">
        <v>143</v>
      </c>
      <c r="B978" s="35" t="s">
        <v>16</v>
      </c>
      <c r="C978">
        <f>'Tab 1 QIS Measures'!O89</f>
        <v>0</v>
      </c>
    </row>
    <row r="979" spans="1:3" x14ac:dyDescent="0.35">
      <c r="A979" t="s">
        <v>143</v>
      </c>
      <c r="B979" s="35" t="s">
        <v>23</v>
      </c>
      <c r="C979">
        <f>'Tab 1 QIS Measures'!P89</f>
        <v>0</v>
      </c>
    </row>
    <row r="980" spans="1:3" x14ac:dyDescent="0.35">
      <c r="A980" t="s">
        <v>143</v>
      </c>
      <c r="B980" s="35" t="s">
        <v>17</v>
      </c>
      <c r="C980">
        <f>'Tab 1 QIS Measures'!Q89</f>
        <v>0</v>
      </c>
    </row>
    <row r="981" spans="1:3" x14ac:dyDescent="0.35">
      <c r="A981" t="s">
        <v>143</v>
      </c>
      <c r="B981" s="35" t="s">
        <v>18</v>
      </c>
      <c r="C981">
        <f>'Tab 1 QIS Measures'!R89</f>
        <v>0</v>
      </c>
    </row>
    <row r="982" spans="1:3" x14ac:dyDescent="0.35">
      <c r="A982" t="s">
        <v>143</v>
      </c>
      <c r="B982" s="35" t="s">
        <v>19</v>
      </c>
      <c r="C982">
        <f>'Tab 1 QIS Measures'!S89</f>
        <v>0</v>
      </c>
    </row>
    <row r="983" spans="1:3" x14ac:dyDescent="0.35">
      <c r="A983" t="s">
        <v>143</v>
      </c>
      <c r="B983" s="35" t="s">
        <v>24</v>
      </c>
      <c r="C983">
        <f>'Tab 1 QIS Measures'!T89</f>
        <v>0</v>
      </c>
    </row>
    <row r="984" spans="1:3" x14ac:dyDescent="0.35">
      <c r="A984" t="s">
        <v>120</v>
      </c>
      <c r="B984" s="1" t="str">
        <f>IF($C$882="","Measure Seven Race  "&amp;A984,C882&amp;" "&amp;C883&amp;" Race "&amp;A984)</f>
        <v>0 0 Race Numerator f/u 2</v>
      </c>
      <c r="C984" s="1"/>
    </row>
    <row r="985" spans="1:3" x14ac:dyDescent="0.35">
      <c r="A985" t="s">
        <v>143</v>
      </c>
      <c r="B985" s="35" t="s">
        <v>11</v>
      </c>
      <c r="C985" s="53">
        <f>'Tab 1 QIS Measures'!H91</f>
        <v>0</v>
      </c>
    </row>
    <row r="986" spans="1:3" x14ac:dyDescent="0.35">
      <c r="A986" t="s">
        <v>143</v>
      </c>
      <c r="B986" s="35" t="s">
        <v>12</v>
      </c>
      <c r="C986">
        <f>'Tab 1 QIS Measures'!I91</f>
        <v>0</v>
      </c>
    </row>
    <row r="987" spans="1:3" x14ac:dyDescent="0.35">
      <c r="A987" t="s">
        <v>143</v>
      </c>
      <c r="B987" s="35" t="s">
        <v>90</v>
      </c>
      <c r="C987">
        <f>'Tab 1 QIS Measures'!J91</f>
        <v>0</v>
      </c>
    </row>
    <row r="988" spans="1:3" x14ac:dyDescent="0.35">
      <c r="A988" t="s">
        <v>143</v>
      </c>
      <c r="B988" s="35" t="s">
        <v>91</v>
      </c>
      <c r="C988">
        <f>'Tab 1 QIS Measures'!K91</f>
        <v>0</v>
      </c>
    </row>
    <row r="989" spans="1:3" x14ac:dyDescent="0.35">
      <c r="A989" t="s">
        <v>143</v>
      </c>
      <c r="B989" s="35" t="s">
        <v>13</v>
      </c>
      <c r="C989">
        <f>'Tab 1 QIS Measures'!L91</f>
        <v>0</v>
      </c>
    </row>
    <row r="990" spans="1:3" x14ac:dyDescent="0.35">
      <c r="A990" t="s">
        <v>143</v>
      </c>
      <c r="B990" s="35" t="s">
        <v>14</v>
      </c>
      <c r="C990">
        <f>'Tab 1 QIS Measures'!M91</f>
        <v>0</v>
      </c>
    </row>
    <row r="991" spans="1:3" x14ac:dyDescent="0.35">
      <c r="A991" t="s">
        <v>143</v>
      </c>
      <c r="B991" s="35" t="s">
        <v>15</v>
      </c>
      <c r="C991">
        <f>'Tab 1 QIS Measures'!N91</f>
        <v>0</v>
      </c>
    </row>
    <row r="992" spans="1:3" x14ac:dyDescent="0.35">
      <c r="A992" t="s">
        <v>143</v>
      </c>
      <c r="B992" s="35" t="s">
        <v>16</v>
      </c>
      <c r="C992">
        <f>'Tab 1 QIS Measures'!O91</f>
        <v>0</v>
      </c>
    </row>
    <row r="993" spans="1:3" x14ac:dyDescent="0.35">
      <c r="A993" t="s">
        <v>143</v>
      </c>
      <c r="B993" s="35" t="s">
        <v>23</v>
      </c>
      <c r="C993">
        <f>'Tab 1 QIS Measures'!P91</f>
        <v>0</v>
      </c>
    </row>
    <row r="994" spans="1:3" x14ac:dyDescent="0.35">
      <c r="A994" t="s">
        <v>143</v>
      </c>
      <c r="B994" s="35" t="s">
        <v>17</v>
      </c>
      <c r="C994">
        <f>'Tab 1 QIS Measures'!Q91</f>
        <v>0</v>
      </c>
    </row>
    <row r="995" spans="1:3" x14ac:dyDescent="0.35">
      <c r="A995" t="s">
        <v>143</v>
      </c>
      <c r="B995" s="35" t="s">
        <v>18</v>
      </c>
      <c r="C995">
        <f>'Tab 1 QIS Measures'!R91</f>
        <v>0</v>
      </c>
    </row>
    <row r="996" spans="1:3" x14ac:dyDescent="0.35">
      <c r="A996" t="s">
        <v>143</v>
      </c>
      <c r="B996" s="35" t="s">
        <v>19</v>
      </c>
      <c r="C996">
        <f>'Tab 1 QIS Measures'!S91</f>
        <v>0</v>
      </c>
    </row>
    <row r="997" spans="1:3" x14ac:dyDescent="0.35">
      <c r="A997" t="s">
        <v>143</v>
      </c>
      <c r="B997" s="35" t="s">
        <v>24</v>
      </c>
      <c r="C997">
        <f>'Tab 1 QIS Measures'!T91</f>
        <v>0</v>
      </c>
    </row>
    <row r="998" spans="1:3" x14ac:dyDescent="0.35">
      <c r="A998" t="s">
        <v>118</v>
      </c>
      <c r="B998" s="1" t="str">
        <f>IF($C$882="","Measure Seven Race  "&amp;A998,C882&amp;" "&amp;C883&amp;" Race "&amp;A998)</f>
        <v>0 0 Race Denominator f/u 2</v>
      </c>
      <c r="C998" s="1"/>
    </row>
    <row r="999" spans="1:3" x14ac:dyDescent="0.35">
      <c r="A999" t="s">
        <v>143</v>
      </c>
      <c r="B999" s="35" t="s">
        <v>11</v>
      </c>
      <c r="C999" s="53">
        <f>'Tab 1 QIS Measures'!H92</f>
        <v>0</v>
      </c>
    </row>
    <row r="1000" spans="1:3" x14ac:dyDescent="0.35">
      <c r="A1000" t="s">
        <v>143</v>
      </c>
      <c r="B1000" s="35" t="s">
        <v>12</v>
      </c>
      <c r="C1000">
        <f>'Tab 1 QIS Measures'!I92</f>
        <v>0</v>
      </c>
    </row>
    <row r="1001" spans="1:3" x14ac:dyDescent="0.35">
      <c r="A1001" t="s">
        <v>143</v>
      </c>
      <c r="B1001" s="35" t="s">
        <v>90</v>
      </c>
      <c r="C1001">
        <f>'Tab 1 QIS Measures'!J92</f>
        <v>0</v>
      </c>
    </row>
    <row r="1002" spans="1:3" x14ac:dyDescent="0.35">
      <c r="A1002" t="s">
        <v>143</v>
      </c>
      <c r="B1002" s="35" t="s">
        <v>91</v>
      </c>
      <c r="C1002">
        <f>'Tab 1 QIS Measures'!K92</f>
        <v>0</v>
      </c>
    </row>
    <row r="1003" spans="1:3" x14ac:dyDescent="0.35">
      <c r="A1003" t="s">
        <v>143</v>
      </c>
      <c r="B1003" s="35" t="s">
        <v>13</v>
      </c>
      <c r="C1003">
        <f>'Tab 1 QIS Measures'!L92</f>
        <v>0</v>
      </c>
    </row>
    <row r="1004" spans="1:3" x14ac:dyDescent="0.35">
      <c r="A1004" t="s">
        <v>143</v>
      </c>
      <c r="B1004" s="35" t="s">
        <v>14</v>
      </c>
      <c r="C1004">
        <f>'Tab 1 QIS Measures'!M92</f>
        <v>0</v>
      </c>
    </row>
    <row r="1005" spans="1:3" x14ac:dyDescent="0.35">
      <c r="A1005" t="s">
        <v>143</v>
      </c>
      <c r="B1005" s="35" t="s">
        <v>15</v>
      </c>
      <c r="C1005">
        <f>'Tab 1 QIS Measures'!N92</f>
        <v>0</v>
      </c>
    </row>
    <row r="1006" spans="1:3" x14ac:dyDescent="0.35">
      <c r="A1006" t="s">
        <v>143</v>
      </c>
      <c r="B1006" s="35" t="s">
        <v>16</v>
      </c>
      <c r="C1006">
        <f>'Tab 1 QIS Measures'!O92</f>
        <v>0</v>
      </c>
    </row>
    <row r="1007" spans="1:3" x14ac:dyDescent="0.35">
      <c r="A1007" t="s">
        <v>143</v>
      </c>
      <c r="B1007" s="35" t="s">
        <v>23</v>
      </c>
      <c r="C1007">
        <f>'Tab 1 QIS Measures'!P92</f>
        <v>0</v>
      </c>
    </row>
    <row r="1008" spans="1:3" x14ac:dyDescent="0.35">
      <c r="A1008" t="s">
        <v>143</v>
      </c>
      <c r="B1008" s="35" t="s">
        <v>17</v>
      </c>
      <c r="C1008">
        <f>'Tab 1 QIS Measures'!Q92</f>
        <v>0</v>
      </c>
    </row>
    <row r="1009" spans="1:3" x14ac:dyDescent="0.35">
      <c r="A1009" t="s">
        <v>143</v>
      </c>
      <c r="B1009" s="35" t="s">
        <v>18</v>
      </c>
      <c r="C1009">
        <f>'Tab 1 QIS Measures'!R92</f>
        <v>0</v>
      </c>
    </row>
    <row r="1010" spans="1:3" x14ac:dyDescent="0.35">
      <c r="A1010" t="s">
        <v>143</v>
      </c>
      <c r="B1010" s="35" t="s">
        <v>19</v>
      </c>
      <c r="C1010">
        <f>'Tab 1 QIS Measures'!S92</f>
        <v>0</v>
      </c>
    </row>
    <row r="1011" spans="1:3" x14ac:dyDescent="0.35">
      <c r="A1011" t="s">
        <v>143</v>
      </c>
      <c r="B1011" s="35" t="s">
        <v>24</v>
      </c>
      <c r="C1011">
        <f>'Tab 1 QIS Measures'!T92</f>
        <v>0</v>
      </c>
    </row>
    <row r="1012" spans="1:3" x14ac:dyDescent="0.35">
      <c r="A1012" t="s">
        <v>145</v>
      </c>
      <c r="B1012" s="29" t="s">
        <v>146</v>
      </c>
      <c r="C1012" s="68">
        <f>'Tab 0 General Information'!C61</f>
        <v>0</v>
      </c>
    </row>
    <row r="1013" spans="1:3" x14ac:dyDescent="0.35">
      <c r="A1013" t="s">
        <v>145</v>
      </c>
      <c r="B1013" s="1" t="str">
        <f>'Tab 0 General Information'!$B$62</f>
        <v>Measure 3b Name Phase</v>
      </c>
      <c r="C1013" s="46">
        <f>'Tab 0 General Information'!C62</f>
        <v>0</v>
      </c>
    </row>
    <row r="1014" spans="1:3" x14ac:dyDescent="0.35">
      <c r="A1014" t="s">
        <v>145</v>
      </c>
      <c r="B1014" s="1" t="str">
        <f>'Tab 0 General Information'!$B$63&amp;" Start"</f>
        <v>Measure 3b Name Baseline Timeframe Start</v>
      </c>
      <c r="C1014" s="66">
        <f>'Tab 0 General Information'!D63</f>
        <v>0</v>
      </c>
    </row>
    <row r="1015" spans="1:3" x14ac:dyDescent="0.35">
      <c r="A1015" t="s">
        <v>145</v>
      </c>
      <c r="B1015" s="1" t="str">
        <f>'Tab 0 General Information'!$B$63&amp; " Finish"</f>
        <v>Measure 3b Name Baseline Timeframe Finish</v>
      </c>
      <c r="C1015" s="66">
        <f>'Tab 0 General Information'!E63</f>
        <v>0</v>
      </c>
    </row>
    <row r="1016" spans="1:3" x14ac:dyDescent="0.35">
      <c r="A1016" t="s">
        <v>145</v>
      </c>
      <c r="B1016" s="1" t="str">
        <f>'Tab 0 General Information'!$B$64&amp; " Start"</f>
        <v>Measure 3b Name First Followup Timeframe Start</v>
      </c>
      <c r="C1016" s="66" t="str">
        <f>'Tab 0 General Information'!D64</f>
        <v/>
      </c>
    </row>
    <row r="1017" spans="1:3" x14ac:dyDescent="0.35">
      <c r="A1017" t="s">
        <v>145</v>
      </c>
      <c r="B1017" s="1" t="str">
        <f>'Tab 0 General Information'!$B$64&amp; " Finish"</f>
        <v>Measure 3b Name First Followup Timeframe Finish</v>
      </c>
      <c r="C1017" s="66" t="str">
        <f>'Tab 0 General Information'!E64</f>
        <v/>
      </c>
    </row>
    <row r="1018" spans="1:3" x14ac:dyDescent="0.35">
      <c r="A1018" t="s">
        <v>145</v>
      </c>
      <c r="B1018" s="1" t="str">
        <f>'Tab 0 General Information'!$B$65&amp; " Start"</f>
        <v>Measure 3b Name Second Followup Timeframe Start</v>
      </c>
      <c r="C1018" s="66" t="str">
        <f>'Tab 0 General Information'!D65</f>
        <v/>
      </c>
    </row>
    <row r="1019" spans="1:3" x14ac:dyDescent="0.35">
      <c r="A1019" t="s">
        <v>145</v>
      </c>
      <c r="B1019" s="1" t="str">
        <f>'Tab 0 General Information'!$B$65&amp; " Finish"</f>
        <v>Measure 3b Name Second Followup Timeframe Finish</v>
      </c>
      <c r="C1019" s="66" t="str">
        <f>'Tab 0 General Information'!E65</f>
        <v/>
      </c>
    </row>
    <row r="1020" spans="1:3" x14ac:dyDescent="0.35">
      <c r="A1020" t="s">
        <v>145</v>
      </c>
      <c r="B1020" s="5" t="s">
        <v>70</v>
      </c>
      <c r="C1020" s="57"/>
    </row>
    <row r="1021" spans="1:3" x14ac:dyDescent="0.35">
      <c r="A1021" t="s">
        <v>145</v>
      </c>
      <c r="B1021" s="63" t="str">
        <f>'Tab 1 QIS Measures'!$C$96</f>
        <v>Measurement Type</v>
      </c>
      <c r="C1021" s="2">
        <f>'Tab 1 QIS Measures'!D96</f>
        <v>0</v>
      </c>
    </row>
    <row r="1022" spans="1:3" x14ac:dyDescent="0.35">
      <c r="A1022" t="s">
        <v>145</v>
      </c>
      <c r="B1022" s="1" t="str">
        <f>'Tab 1 QIS Measures'!$C$98</f>
        <v>Baseline Date not entered</v>
      </c>
      <c r="C1022">
        <f>'Tab 1 QIS Measures'!D98</f>
        <v>0</v>
      </c>
    </row>
    <row r="1023" spans="1:3" x14ac:dyDescent="0.35">
      <c r="A1023" t="s">
        <v>145</v>
      </c>
      <c r="B1023" s="1" t="str">
        <f>'Tab 1 QIS Measures'!$C$99</f>
        <v>Baseline Date not entered</v>
      </c>
      <c r="C1023">
        <f>'Tab 1 QIS Measures'!D99</f>
        <v>0</v>
      </c>
    </row>
    <row r="1024" spans="1:3" x14ac:dyDescent="0.35">
      <c r="A1024" t="s">
        <v>145</v>
      </c>
      <c r="B1024" s="1" t="str">
        <f>'Tab 1 QIS Measures'!$C$97</f>
        <v>Target Rate</v>
      </c>
      <c r="C1024" s="3" t="str">
        <f>'Tab 1 QIS Measures'!D97</f>
        <v xml:space="preserve"> </v>
      </c>
    </row>
    <row r="1025" spans="1:3" x14ac:dyDescent="0.35">
      <c r="A1025" t="s">
        <v>145</v>
      </c>
      <c r="B1025" s="1" t="str">
        <f>'Tab 1 QIS Measures'!$C$100</f>
        <v>Actual Rate</v>
      </c>
      <c r="C1025" s="3">
        <f>'Tab 1 QIS Measures'!D100</f>
        <v>0</v>
      </c>
    </row>
    <row r="1026" spans="1:3" x14ac:dyDescent="0.35">
      <c r="A1026" t="s">
        <v>145</v>
      </c>
      <c r="B1026" s="1" t="str">
        <f>'Tab 1 QIS Measures'!$C$101</f>
        <v>Timeframe Date not entered</v>
      </c>
      <c r="C1026">
        <f>'Tab 1 QIS Measures'!D101</f>
        <v>0</v>
      </c>
    </row>
    <row r="1027" spans="1:3" x14ac:dyDescent="0.35">
      <c r="A1027" t="s">
        <v>145</v>
      </c>
      <c r="B1027" s="1" t="str">
        <f>'Tab 1 QIS Measures'!$C$102</f>
        <v>Timeframe Date not entered</v>
      </c>
      <c r="C1027">
        <f>'Tab 1 QIS Measures'!D102</f>
        <v>0</v>
      </c>
    </row>
    <row r="1028" spans="1:3" x14ac:dyDescent="0.35">
      <c r="A1028" t="s">
        <v>145</v>
      </c>
      <c r="B1028" s="1" t="str">
        <f>'Tab 1 QIS Measures'!$C$103</f>
        <v>Actual Rate</v>
      </c>
      <c r="C1028" s="67">
        <f>'Tab 1 QIS Measures'!D103</f>
        <v>0</v>
      </c>
    </row>
    <row r="1029" spans="1:3" x14ac:dyDescent="0.35">
      <c r="A1029" t="s">
        <v>145</v>
      </c>
      <c r="B1029" s="1" t="str">
        <f>'Tab 1 QIS Measures'!$C$104</f>
        <v>Timeframe Date not entered</v>
      </c>
      <c r="C1029">
        <f>'Tab 1 QIS Measures'!D104</f>
        <v>0</v>
      </c>
    </row>
    <row r="1030" spans="1:3" x14ac:dyDescent="0.35">
      <c r="A1030" t="s">
        <v>145</v>
      </c>
      <c r="B1030" s="1" t="str">
        <f>'Tab 1 QIS Measures'!$C$105</f>
        <v>Timeframe Date not entered</v>
      </c>
      <c r="C1030">
        <f>'Tab 1 QIS Measures'!D105</f>
        <v>0</v>
      </c>
    </row>
    <row r="1031" spans="1:3" x14ac:dyDescent="0.35">
      <c r="A1031" t="s">
        <v>145</v>
      </c>
      <c r="B1031" s="1" t="str">
        <f>'Tab 1 QIS Measures'!$C$106</f>
        <v>Actual Rate</v>
      </c>
      <c r="C1031" s="67">
        <f>'Tab 1 QIS Measures'!D106</f>
        <v>0</v>
      </c>
    </row>
    <row r="1032" spans="1:3" x14ac:dyDescent="0.35">
      <c r="B1032" s="1" t="str">
        <f>'Tab 1 QIS Measures'!$C$107</f>
        <v>Progress to Target</v>
      </c>
      <c r="C1032" s="67" t="str">
        <f>'Tab 1 QIS Measures'!D107</f>
        <v>0</v>
      </c>
    </row>
    <row r="1033" spans="1:3" x14ac:dyDescent="0.35">
      <c r="A1033" t="s">
        <v>145</v>
      </c>
      <c r="B1033" s="5" t="s">
        <v>71</v>
      </c>
      <c r="C1033" s="5"/>
    </row>
    <row r="1034" spans="1:3" x14ac:dyDescent="0.35">
      <c r="A1034" t="s">
        <v>145</v>
      </c>
      <c r="B1034" s="63" t="str">
        <f>'Tab 1 QIS Measures'!$B$95</f>
        <v xml:space="preserve">Measure 3b Name -  </v>
      </c>
      <c r="C1034" s="68">
        <f>'Tab 0 General Information'!C61</f>
        <v>0</v>
      </c>
    </row>
    <row r="1035" spans="1:3" x14ac:dyDescent="0.35">
      <c r="A1035" t="s">
        <v>145</v>
      </c>
      <c r="B1035" s="1" t="str">
        <f>'Tab 1 QIS Measures'!$C$98</f>
        <v>Baseline Date not entered</v>
      </c>
      <c r="C1035">
        <f>'Tab 1 QIS Measures'!E98</f>
        <v>0</v>
      </c>
    </row>
    <row r="1036" spans="1:3" x14ac:dyDescent="0.35">
      <c r="A1036" t="s">
        <v>145</v>
      </c>
      <c r="B1036" s="1" t="str">
        <f>'Tab 1 QIS Measures'!$C$99</f>
        <v>Baseline Date not entered</v>
      </c>
      <c r="C1036">
        <f>'Tab 1 QIS Measures'!E99</f>
        <v>0</v>
      </c>
    </row>
    <row r="1037" spans="1:3" x14ac:dyDescent="0.35">
      <c r="A1037" t="s">
        <v>145</v>
      </c>
      <c r="B1037" s="1" t="str">
        <f>'Tab 1 QIS Measures'!$C$97</f>
        <v>Target Rate</v>
      </c>
      <c r="C1037" s="45">
        <f>'Tab 1 QIS Measures'!E97</f>
        <v>0</v>
      </c>
    </row>
    <row r="1038" spans="1:3" x14ac:dyDescent="0.35">
      <c r="A1038" t="s">
        <v>145</v>
      </c>
      <c r="B1038" s="1" t="str">
        <f>'Tab 1 QIS Measures'!$C$100</f>
        <v>Actual Rate</v>
      </c>
      <c r="C1038" s="3">
        <f>'Tab 1 QIS Measures'!E100</f>
        <v>0</v>
      </c>
    </row>
    <row r="1039" spans="1:3" x14ac:dyDescent="0.35">
      <c r="A1039" t="s">
        <v>145</v>
      </c>
      <c r="B1039" s="1" t="str">
        <f>'Tab 1 QIS Measures'!$C$101</f>
        <v>Timeframe Date not entered</v>
      </c>
      <c r="C1039">
        <f>'Tab 1 QIS Measures'!E101</f>
        <v>0</v>
      </c>
    </row>
    <row r="1040" spans="1:3" x14ac:dyDescent="0.35">
      <c r="A1040" t="s">
        <v>145</v>
      </c>
      <c r="B1040" s="1" t="str">
        <f>'Tab 1 QIS Measures'!$C$102</f>
        <v>Timeframe Date not entered</v>
      </c>
      <c r="C1040">
        <f>'Tab 1 QIS Measures'!E102</f>
        <v>0</v>
      </c>
    </row>
    <row r="1041" spans="1:3" x14ac:dyDescent="0.35">
      <c r="A1041" t="s">
        <v>145</v>
      </c>
      <c r="B1041" s="1" t="str">
        <f>'Tab 1 QIS Measures'!$C$103</f>
        <v>Actual Rate</v>
      </c>
      <c r="C1041" s="4">
        <f>'Tab 1 QIS Measures'!E103</f>
        <v>0</v>
      </c>
    </row>
    <row r="1042" spans="1:3" x14ac:dyDescent="0.35">
      <c r="A1042" t="s">
        <v>145</v>
      </c>
      <c r="B1042" s="1" t="str">
        <f>'Tab 1 QIS Measures'!$C$104</f>
        <v>Timeframe Date not entered</v>
      </c>
      <c r="C1042">
        <f>'Tab 1 QIS Measures'!E104</f>
        <v>0</v>
      </c>
    </row>
    <row r="1043" spans="1:3" x14ac:dyDescent="0.35">
      <c r="A1043" t="s">
        <v>145</v>
      </c>
      <c r="B1043" s="1" t="str">
        <f>'Tab 1 QIS Measures'!$C$105</f>
        <v>Timeframe Date not entered</v>
      </c>
      <c r="C1043">
        <f>'Tab 1 QIS Measures'!E105</f>
        <v>0</v>
      </c>
    </row>
    <row r="1044" spans="1:3" x14ac:dyDescent="0.35">
      <c r="A1044" t="s">
        <v>145</v>
      </c>
      <c r="B1044" s="1" t="str">
        <f>'Tab 1 QIS Measures'!$C$106</f>
        <v>Actual Rate</v>
      </c>
      <c r="C1044" s="4">
        <f>'Tab 1 QIS Measures'!E106</f>
        <v>0</v>
      </c>
    </row>
    <row r="1045" spans="1:3" x14ac:dyDescent="0.35">
      <c r="A1045" t="s">
        <v>145</v>
      </c>
      <c r="B1045" s="5" t="s">
        <v>122</v>
      </c>
      <c r="C1045" s="58"/>
    </row>
    <row r="1046" spans="1:3" x14ac:dyDescent="0.35">
      <c r="A1046" t="s">
        <v>145</v>
      </c>
      <c r="B1046" s="63" t="str">
        <f>'Tab 1 QIS Measures'!$B$95</f>
        <v xml:space="preserve">Measure 3b Name -  </v>
      </c>
      <c r="C1046" s="68">
        <f>'Tab 0 General Information'!C61</f>
        <v>0</v>
      </c>
    </row>
    <row r="1047" spans="1:3" x14ac:dyDescent="0.35">
      <c r="A1047" t="s">
        <v>145</v>
      </c>
      <c r="B1047" s="1" t="str">
        <f>'Tab 1 QIS Measures'!$C$98</f>
        <v>Baseline Date not entered</v>
      </c>
      <c r="C1047" s="40">
        <f>'Tab 1 QIS Measures'!F98</f>
        <v>0</v>
      </c>
    </row>
    <row r="1048" spans="1:3" x14ac:dyDescent="0.35">
      <c r="A1048" t="s">
        <v>145</v>
      </c>
      <c r="B1048" s="1" t="str">
        <f>'Tab 1 QIS Measures'!$C$99</f>
        <v>Baseline Date not entered</v>
      </c>
      <c r="C1048" s="40">
        <f>'Tab 1 QIS Measures'!F99</f>
        <v>0</v>
      </c>
    </row>
    <row r="1049" spans="1:3" x14ac:dyDescent="0.35">
      <c r="A1049" t="s">
        <v>145</v>
      </c>
      <c r="B1049" s="1" t="str">
        <f>'Tab 1 QIS Measures'!$C$97</f>
        <v>Target Rate</v>
      </c>
      <c r="C1049" s="3">
        <f>'Tab 1 QIS Measures'!F97</f>
        <v>0</v>
      </c>
    </row>
    <row r="1050" spans="1:3" x14ac:dyDescent="0.35">
      <c r="A1050" t="s">
        <v>145</v>
      </c>
      <c r="B1050" s="1" t="str">
        <f>'Tab 1 QIS Measures'!$C$100</f>
        <v>Actual Rate</v>
      </c>
      <c r="C1050" s="3">
        <f>'Tab 1 QIS Measures'!F100</f>
        <v>0</v>
      </c>
    </row>
    <row r="1051" spans="1:3" x14ac:dyDescent="0.35">
      <c r="A1051" t="s">
        <v>145</v>
      </c>
      <c r="B1051" s="1" t="str">
        <f>'Tab 1 QIS Measures'!$C$101</f>
        <v>Timeframe Date not entered</v>
      </c>
      <c r="C1051" s="40">
        <f>'Tab 1 QIS Measures'!F101</f>
        <v>0</v>
      </c>
    </row>
    <row r="1052" spans="1:3" x14ac:dyDescent="0.35">
      <c r="A1052" t="s">
        <v>145</v>
      </c>
      <c r="B1052" s="1" t="str">
        <f>'Tab 1 QIS Measures'!$C$102</f>
        <v>Timeframe Date not entered</v>
      </c>
      <c r="C1052" s="40">
        <f>'Tab 1 QIS Measures'!F102</f>
        <v>0</v>
      </c>
    </row>
    <row r="1053" spans="1:3" x14ac:dyDescent="0.35">
      <c r="A1053" t="s">
        <v>145</v>
      </c>
      <c r="B1053" s="1" t="str">
        <f>'Tab 1 QIS Measures'!$C$103</f>
        <v>Actual Rate</v>
      </c>
      <c r="C1053" s="3">
        <f>'Tab 1 QIS Measures'!F103</f>
        <v>0</v>
      </c>
    </row>
    <row r="1054" spans="1:3" x14ac:dyDescent="0.35">
      <c r="A1054" t="s">
        <v>145</v>
      </c>
      <c r="B1054" s="1" t="str">
        <f>'Tab 1 QIS Measures'!$C$104</f>
        <v>Timeframe Date not entered</v>
      </c>
      <c r="C1054" s="40">
        <f>'Tab 1 QIS Measures'!F104</f>
        <v>0</v>
      </c>
    </row>
    <row r="1055" spans="1:3" x14ac:dyDescent="0.35">
      <c r="A1055" t="s">
        <v>145</v>
      </c>
      <c r="B1055" s="1" t="str">
        <f>'Tab 1 QIS Measures'!$C$105</f>
        <v>Timeframe Date not entered</v>
      </c>
      <c r="C1055" s="40">
        <f>'Tab 1 QIS Measures'!F105</f>
        <v>0</v>
      </c>
    </row>
    <row r="1056" spans="1:3" x14ac:dyDescent="0.35">
      <c r="A1056" t="s">
        <v>145</v>
      </c>
      <c r="B1056" s="1" t="str">
        <f>'Tab 1 QIS Measures'!$C$106</f>
        <v>Actual Rate</v>
      </c>
      <c r="C1056" s="3">
        <f>'Tab 1 QIS Measures'!F106</f>
        <v>0</v>
      </c>
    </row>
    <row r="1057" spans="1:3" x14ac:dyDescent="0.35">
      <c r="A1057" t="s">
        <v>145</v>
      </c>
      <c r="B1057" s="5" t="s">
        <v>130</v>
      </c>
      <c r="C1057" s="70"/>
    </row>
    <row r="1058" spans="1:3" x14ac:dyDescent="0.35">
      <c r="A1058" t="s">
        <v>116</v>
      </c>
      <c r="B1058" s="1" t="str">
        <f>IF($C$1012="","Measure Eight Race  "&amp;A1058,C1012&amp;" "&amp;C1013&amp;" Race "&amp;A1058)</f>
        <v>0 0 Race Numerator Baseline</v>
      </c>
      <c r="C1058" s="1"/>
    </row>
    <row r="1059" spans="1:3" x14ac:dyDescent="0.35">
      <c r="A1059" t="s">
        <v>145</v>
      </c>
      <c r="B1059" s="35" t="s">
        <v>11</v>
      </c>
      <c r="C1059" s="53">
        <f>'Tab 1 QIS Measures'!H98</f>
        <v>0</v>
      </c>
    </row>
    <row r="1060" spans="1:3" x14ac:dyDescent="0.35">
      <c r="A1060" t="s">
        <v>145</v>
      </c>
      <c r="B1060" s="35" t="s">
        <v>12</v>
      </c>
      <c r="C1060">
        <f>'Tab 1 QIS Measures'!I98</f>
        <v>0</v>
      </c>
    </row>
    <row r="1061" spans="1:3" x14ac:dyDescent="0.35">
      <c r="A1061" t="s">
        <v>145</v>
      </c>
      <c r="B1061" s="35" t="s">
        <v>90</v>
      </c>
      <c r="C1061">
        <f>'Tab 1 QIS Measures'!J98</f>
        <v>0</v>
      </c>
    </row>
    <row r="1062" spans="1:3" x14ac:dyDescent="0.35">
      <c r="A1062" t="s">
        <v>145</v>
      </c>
      <c r="B1062" s="35" t="s">
        <v>91</v>
      </c>
      <c r="C1062">
        <f>'Tab 1 QIS Measures'!K98</f>
        <v>0</v>
      </c>
    </row>
    <row r="1063" spans="1:3" x14ac:dyDescent="0.35">
      <c r="A1063" t="s">
        <v>145</v>
      </c>
      <c r="B1063" s="35" t="s">
        <v>13</v>
      </c>
      <c r="C1063">
        <f>'Tab 1 QIS Measures'!L98</f>
        <v>0</v>
      </c>
    </row>
    <row r="1064" spans="1:3" x14ac:dyDescent="0.35">
      <c r="A1064" t="s">
        <v>145</v>
      </c>
      <c r="B1064" s="35" t="s">
        <v>14</v>
      </c>
      <c r="C1064">
        <f>'Tab 1 QIS Measures'!M98</f>
        <v>0</v>
      </c>
    </row>
    <row r="1065" spans="1:3" x14ac:dyDescent="0.35">
      <c r="A1065" t="s">
        <v>145</v>
      </c>
      <c r="B1065" s="35" t="s">
        <v>15</v>
      </c>
      <c r="C1065">
        <f>'Tab 1 QIS Measures'!N98</f>
        <v>0</v>
      </c>
    </row>
    <row r="1066" spans="1:3" x14ac:dyDescent="0.35">
      <c r="A1066" t="s">
        <v>145</v>
      </c>
      <c r="B1066" s="35" t="s">
        <v>16</v>
      </c>
      <c r="C1066">
        <f>'Tab 1 QIS Measures'!O98</f>
        <v>0</v>
      </c>
    </row>
    <row r="1067" spans="1:3" x14ac:dyDescent="0.35">
      <c r="A1067" t="s">
        <v>145</v>
      </c>
      <c r="B1067" s="35" t="s">
        <v>23</v>
      </c>
      <c r="C1067">
        <f>'Tab 1 QIS Measures'!P98</f>
        <v>0</v>
      </c>
    </row>
    <row r="1068" spans="1:3" x14ac:dyDescent="0.35">
      <c r="A1068" t="s">
        <v>145</v>
      </c>
      <c r="B1068" s="35" t="s">
        <v>17</v>
      </c>
      <c r="C1068">
        <f>'Tab 1 QIS Measures'!Q98</f>
        <v>0</v>
      </c>
    </row>
    <row r="1069" spans="1:3" x14ac:dyDescent="0.35">
      <c r="A1069" t="s">
        <v>145</v>
      </c>
      <c r="B1069" s="35" t="s">
        <v>18</v>
      </c>
      <c r="C1069">
        <f>'Tab 1 QIS Measures'!R98</f>
        <v>0</v>
      </c>
    </row>
    <row r="1070" spans="1:3" x14ac:dyDescent="0.35">
      <c r="A1070" t="s">
        <v>145</v>
      </c>
      <c r="B1070" s="35" t="s">
        <v>19</v>
      </c>
      <c r="C1070">
        <f>'Tab 1 QIS Measures'!S98</f>
        <v>0</v>
      </c>
    </row>
    <row r="1071" spans="1:3" x14ac:dyDescent="0.35">
      <c r="A1071" t="s">
        <v>145</v>
      </c>
      <c r="B1071" s="35" t="s">
        <v>24</v>
      </c>
      <c r="C1071">
        <f>'Tab 1 QIS Measures'!T98</f>
        <v>0</v>
      </c>
    </row>
    <row r="1072" spans="1:3" x14ac:dyDescent="0.35">
      <c r="A1072" t="s">
        <v>115</v>
      </c>
      <c r="B1072" s="1" t="str">
        <f>IF($C$1012="","Measure Eight Race  "&amp;A1072,C1012&amp;" "&amp;C1013&amp;" Race "&amp;A1072)</f>
        <v>0 0 Race Denominator Baseline</v>
      </c>
      <c r="C1072" s="1"/>
    </row>
    <row r="1073" spans="1:3" x14ac:dyDescent="0.35">
      <c r="A1073" t="s">
        <v>145</v>
      </c>
      <c r="B1073" s="35" t="s">
        <v>11</v>
      </c>
      <c r="C1073" s="53">
        <f>'Tab 1 QIS Measures'!H99</f>
        <v>0</v>
      </c>
    </row>
    <row r="1074" spans="1:3" x14ac:dyDescent="0.35">
      <c r="A1074" t="s">
        <v>145</v>
      </c>
      <c r="B1074" s="35" t="s">
        <v>12</v>
      </c>
      <c r="C1074">
        <f>'Tab 1 QIS Measures'!I99</f>
        <v>0</v>
      </c>
    </row>
    <row r="1075" spans="1:3" x14ac:dyDescent="0.35">
      <c r="A1075" t="s">
        <v>145</v>
      </c>
      <c r="B1075" s="35" t="s">
        <v>90</v>
      </c>
      <c r="C1075">
        <f>'Tab 1 QIS Measures'!J99</f>
        <v>0</v>
      </c>
    </row>
    <row r="1076" spans="1:3" x14ac:dyDescent="0.35">
      <c r="A1076" t="s">
        <v>145</v>
      </c>
      <c r="B1076" s="35" t="s">
        <v>91</v>
      </c>
      <c r="C1076">
        <f>'Tab 1 QIS Measures'!K99</f>
        <v>0</v>
      </c>
    </row>
    <row r="1077" spans="1:3" x14ac:dyDescent="0.35">
      <c r="A1077" t="s">
        <v>145</v>
      </c>
      <c r="B1077" s="35" t="s">
        <v>13</v>
      </c>
      <c r="C1077">
        <f>'Tab 1 QIS Measures'!L99</f>
        <v>0</v>
      </c>
    </row>
    <row r="1078" spans="1:3" x14ac:dyDescent="0.35">
      <c r="A1078" t="s">
        <v>145</v>
      </c>
      <c r="B1078" s="35" t="s">
        <v>14</v>
      </c>
      <c r="C1078">
        <f>'Tab 1 QIS Measures'!M99</f>
        <v>0</v>
      </c>
    </row>
    <row r="1079" spans="1:3" x14ac:dyDescent="0.35">
      <c r="A1079" t="s">
        <v>145</v>
      </c>
      <c r="B1079" s="35" t="s">
        <v>15</v>
      </c>
      <c r="C1079">
        <f>'Tab 1 QIS Measures'!N99</f>
        <v>0</v>
      </c>
    </row>
    <row r="1080" spans="1:3" x14ac:dyDescent="0.35">
      <c r="A1080" t="s">
        <v>145</v>
      </c>
      <c r="B1080" s="35" t="s">
        <v>16</v>
      </c>
      <c r="C1080">
        <f>'Tab 1 QIS Measures'!O99</f>
        <v>0</v>
      </c>
    </row>
    <row r="1081" spans="1:3" x14ac:dyDescent="0.35">
      <c r="A1081" t="s">
        <v>145</v>
      </c>
      <c r="B1081" s="35" t="s">
        <v>23</v>
      </c>
      <c r="C1081">
        <f>'Tab 1 QIS Measures'!P99</f>
        <v>0</v>
      </c>
    </row>
    <row r="1082" spans="1:3" x14ac:dyDescent="0.35">
      <c r="A1082" t="s">
        <v>145</v>
      </c>
      <c r="B1082" s="35" t="s">
        <v>17</v>
      </c>
      <c r="C1082">
        <f>'Tab 1 QIS Measures'!Q99</f>
        <v>0</v>
      </c>
    </row>
    <row r="1083" spans="1:3" x14ac:dyDescent="0.35">
      <c r="A1083" t="s">
        <v>145</v>
      </c>
      <c r="B1083" s="35" t="s">
        <v>18</v>
      </c>
      <c r="C1083">
        <f>'Tab 1 QIS Measures'!R99</f>
        <v>0</v>
      </c>
    </row>
    <row r="1084" spans="1:3" x14ac:dyDescent="0.35">
      <c r="A1084" t="s">
        <v>145</v>
      </c>
      <c r="B1084" s="35" t="s">
        <v>19</v>
      </c>
      <c r="C1084">
        <f>'Tab 1 QIS Measures'!S99</f>
        <v>0</v>
      </c>
    </row>
    <row r="1085" spans="1:3" x14ac:dyDescent="0.35">
      <c r="A1085" t="s">
        <v>145</v>
      </c>
      <c r="B1085" s="35" t="s">
        <v>24</v>
      </c>
      <c r="C1085">
        <f>'Tab 1 QIS Measures'!T99</f>
        <v>0</v>
      </c>
    </row>
    <row r="1086" spans="1:3" x14ac:dyDescent="0.35">
      <c r="A1086" t="s">
        <v>117</v>
      </c>
      <c r="B1086" s="1" t="str">
        <f>IF($C$1012="","Measure Eight Race  "&amp;A1086,C1012&amp;" "&amp;C1013&amp;" Race "&amp;A1086)</f>
        <v>0 0 Race Numerator f/u 1</v>
      </c>
      <c r="C1086" s="1"/>
    </row>
    <row r="1087" spans="1:3" x14ac:dyDescent="0.35">
      <c r="A1087" t="s">
        <v>145</v>
      </c>
      <c r="B1087" s="35" t="s">
        <v>11</v>
      </c>
      <c r="C1087" s="53">
        <f>'Tab 1 QIS Measures'!H101</f>
        <v>0</v>
      </c>
    </row>
    <row r="1088" spans="1:3" x14ac:dyDescent="0.35">
      <c r="A1088" t="s">
        <v>145</v>
      </c>
      <c r="B1088" s="35" t="s">
        <v>12</v>
      </c>
      <c r="C1088">
        <f>'Tab 1 QIS Measures'!I101</f>
        <v>0</v>
      </c>
    </row>
    <row r="1089" spans="1:3" x14ac:dyDescent="0.35">
      <c r="A1089" t="s">
        <v>145</v>
      </c>
      <c r="B1089" s="35" t="s">
        <v>90</v>
      </c>
      <c r="C1089">
        <f>'Tab 1 QIS Measures'!J101</f>
        <v>0</v>
      </c>
    </row>
    <row r="1090" spans="1:3" x14ac:dyDescent="0.35">
      <c r="A1090" t="s">
        <v>145</v>
      </c>
      <c r="B1090" s="35" t="s">
        <v>91</v>
      </c>
      <c r="C1090">
        <f>'Tab 1 QIS Measures'!K101</f>
        <v>0</v>
      </c>
    </row>
    <row r="1091" spans="1:3" x14ac:dyDescent="0.35">
      <c r="A1091" t="s">
        <v>145</v>
      </c>
      <c r="B1091" s="35" t="s">
        <v>13</v>
      </c>
      <c r="C1091">
        <f>'Tab 1 QIS Measures'!L101</f>
        <v>0</v>
      </c>
    </row>
    <row r="1092" spans="1:3" x14ac:dyDescent="0.35">
      <c r="A1092" t="s">
        <v>145</v>
      </c>
      <c r="B1092" s="35" t="s">
        <v>14</v>
      </c>
      <c r="C1092">
        <f>'Tab 1 QIS Measures'!M101</f>
        <v>0</v>
      </c>
    </row>
    <row r="1093" spans="1:3" x14ac:dyDescent="0.35">
      <c r="A1093" t="s">
        <v>145</v>
      </c>
      <c r="B1093" s="35" t="s">
        <v>15</v>
      </c>
      <c r="C1093">
        <f>'Tab 1 QIS Measures'!N101</f>
        <v>0</v>
      </c>
    </row>
    <row r="1094" spans="1:3" x14ac:dyDescent="0.35">
      <c r="A1094" t="s">
        <v>145</v>
      </c>
      <c r="B1094" s="35" t="s">
        <v>16</v>
      </c>
      <c r="C1094">
        <f>'Tab 1 QIS Measures'!O101</f>
        <v>0</v>
      </c>
    </row>
    <row r="1095" spans="1:3" x14ac:dyDescent="0.35">
      <c r="A1095" t="s">
        <v>145</v>
      </c>
      <c r="B1095" s="35" t="s">
        <v>23</v>
      </c>
      <c r="C1095">
        <f>'Tab 1 QIS Measures'!P101</f>
        <v>0</v>
      </c>
    </row>
    <row r="1096" spans="1:3" x14ac:dyDescent="0.35">
      <c r="A1096" t="s">
        <v>145</v>
      </c>
      <c r="B1096" s="35" t="s">
        <v>17</v>
      </c>
      <c r="C1096">
        <f>'Tab 1 QIS Measures'!Q101</f>
        <v>0</v>
      </c>
    </row>
    <row r="1097" spans="1:3" x14ac:dyDescent="0.35">
      <c r="A1097" t="s">
        <v>145</v>
      </c>
      <c r="B1097" s="35" t="s">
        <v>18</v>
      </c>
      <c r="C1097">
        <f>'Tab 1 QIS Measures'!R101</f>
        <v>0</v>
      </c>
    </row>
    <row r="1098" spans="1:3" x14ac:dyDescent="0.35">
      <c r="A1098" t="s">
        <v>145</v>
      </c>
      <c r="B1098" s="35" t="s">
        <v>19</v>
      </c>
      <c r="C1098">
        <f>'Tab 1 QIS Measures'!S101</f>
        <v>0</v>
      </c>
    </row>
    <row r="1099" spans="1:3" x14ac:dyDescent="0.35">
      <c r="A1099" t="s">
        <v>145</v>
      </c>
      <c r="B1099" s="35" t="s">
        <v>24</v>
      </c>
      <c r="C1099">
        <f>'Tab 1 QIS Measures'!T101</f>
        <v>0</v>
      </c>
    </row>
    <row r="1100" spans="1:3" x14ac:dyDescent="0.35">
      <c r="A1100" t="s">
        <v>119</v>
      </c>
      <c r="B1100" s="1" t="str">
        <f>IF($C$1012="","Measure Eight Race  "&amp;A1100,C1012&amp;" "&amp;C1013&amp;" Race "&amp;A1100)</f>
        <v>0 0 Race Denominator f/u 1</v>
      </c>
      <c r="C1100" s="1"/>
    </row>
    <row r="1101" spans="1:3" x14ac:dyDescent="0.35">
      <c r="A1101" t="s">
        <v>145</v>
      </c>
      <c r="B1101" s="35" t="s">
        <v>11</v>
      </c>
      <c r="C1101" s="53">
        <f>'Tab 1 QIS Measures'!H102</f>
        <v>0</v>
      </c>
    </row>
    <row r="1102" spans="1:3" x14ac:dyDescent="0.35">
      <c r="A1102" t="s">
        <v>145</v>
      </c>
      <c r="B1102" s="35" t="s">
        <v>12</v>
      </c>
      <c r="C1102">
        <f>'Tab 1 QIS Measures'!I102</f>
        <v>0</v>
      </c>
    </row>
    <row r="1103" spans="1:3" x14ac:dyDescent="0.35">
      <c r="A1103" t="s">
        <v>145</v>
      </c>
      <c r="B1103" s="35" t="s">
        <v>90</v>
      </c>
      <c r="C1103">
        <f>'Tab 1 QIS Measures'!J102</f>
        <v>0</v>
      </c>
    </row>
    <row r="1104" spans="1:3" x14ac:dyDescent="0.35">
      <c r="A1104" t="s">
        <v>145</v>
      </c>
      <c r="B1104" s="35" t="s">
        <v>91</v>
      </c>
      <c r="C1104">
        <f>'Tab 1 QIS Measures'!K102</f>
        <v>0</v>
      </c>
    </row>
    <row r="1105" spans="1:3" x14ac:dyDescent="0.35">
      <c r="A1105" t="s">
        <v>145</v>
      </c>
      <c r="B1105" s="35" t="s">
        <v>13</v>
      </c>
      <c r="C1105">
        <f>'Tab 1 QIS Measures'!L102</f>
        <v>0</v>
      </c>
    </row>
    <row r="1106" spans="1:3" x14ac:dyDescent="0.35">
      <c r="A1106" t="s">
        <v>145</v>
      </c>
      <c r="B1106" s="35" t="s">
        <v>14</v>
      </c>
      <c r="C1106">
        <f>'Tab 1 QIS Measures'!M102</f>
        <v>0</v>
      </c>
    </row>
    <row r="1107" spans="1:3" x14ac:dyDescent="0.35">
      <c r="A1107" t="s">
        <v>145</v>
      </c>
      <c r="B1107" s="35" t="s">
        <v>15</v>
      </c>
      <c r="C1107">
        <f>'Tab 1 QIS Measures'!N102</f>
        <v>0</v>
      </c>
    </row>
    <row r="1108" spans="1:3" x14ac:dyDescent="0.35">
      <c r="A1108" t="s">
        <v>145</v>
      </c>
      <c r="B1108" s="35" t="s">
        <v>16</v>
      </c>
      <c r="C1108">
        <f>'Tab 1 QIS Measures'!O102</f>
        <v>0</v>
      </c>
    </row>
    <row r="1109" spans="1:3" x14ac:dyDescent="0.35">
      <c r="A1109" t="s">
        <v>145</v>
      </c>
      <c r="B1109" s="35" t="s">
        <v>23</v>
      </c>
      <c r="C1109">
        <f>'Tab 1 QIS Measures'!P102</f>
        <v>0</v>
      </c>
    </row>
    <row r="1110" spans="1:3" x14ac:dyDescent="0.35">
      <c r="A1110" t="s">
        <v>145</v>
      </c>
      <c r="B1110" s="35" t="s">
        <v>17</v>
      </c>
      <c r="C1110">
        <f>'Tab 1 QIS Measures'!Q102</f>
        <v>0</v>
      </c>
    </row>
    <row r="1111" spans="1:3" x14ac:dyDescent="0.35">
      <c r="A1111" t="s">
        <v>145</v>
      </c>
      <c r="B1111" s="35" t="s">
        <v>18</v>
      </c>
      <c r="C1111">
        <f>'Tab 1 QIS Measures'!R102</f>
        <v>0</v>
      </c>
    </row>
    <row r="1112" spans="1:3" x14ac:dyDescent="0.35">
      <c r="A1112" t="s">
        <v>145</v>
      </c>
      <c r="B1112" s="35" t="s">
        <v>19</v>
      </c>
      <c r="C1112">
        <f>'Tab 1 QIS Measures'!S102</f>
        <v>0</v>
      </c>
    </row>
    <row r="1113" spans="1:3" x14ac:dyDescent="0.35">
      <c r="A1113" t="s">
        <v>145</v>
      </c>
      <c r="B1113" s="35" t="s">
        <v>24</v>
      </c>
      <c r="C1113">
        <f>'Tab 1 QIS Measures'!T102</f>
        <v>0</v>
      </c>
    </row>
    <row r="1114" spans="1:3" x14ac:dyDescent="0.35">
      <c r="A1114" t="s">
        <v>120</v>
      </c>
      <c r="B1114" s="1" t="str">
        <f>IF($C$1012="","Measure Eight Race  "&amp;A1114,C1012&amp;" "&amp;C1013&amp;" Race "&amp;A1114)</f>
        <v>0 0 Race Numerator f/u 2</v>
      </c>
      <c r="C1114" s="1"/>
    </row>
    <row r="1115" spans="1:3" x14ac:dyDescent="0.35">
      <c r="A1115" t="s">
        <v>145</v>
      </c>
      <c r="B1115" s="35" t="s">
        <v>11</v>
      </c>
      <c r="C1115" s="53">
        <f>'Tab 1 QIS Measures'!H104</f>
        <v>0</v>
      </c>
    </row>
    <row r="1116" spans="1:3" x14ac:dyDescent="0.35">
      <c r="A1116" t="s">
        <v>145</v>
      </c>
      <c r="B1116" s="35" t="s">
        <v>12</v>
      </c>
      <c r="C1116">
        <f>'Tab 1 QIS Measures'!I104</f>
        <v>0</v>
      </c>
    </row>
    <row r="1117" spans="1:3" x14ac:dyDescent="0.35">
      <c r="A1117" t="s">
        <v>145</v>
      </c>
      <c r="B1117" s="35" t="s">
        <v>90</v>
      </c>
      <c r="C1117">
        <f>'Tab 1 QIS Measures'!J104</f>
        <v>0</v>
      </c>
    </row>
    <row r="1118" spans="1:3" x14ac:dyDescent="0.35">
      <c r="A1118" t="s">
        <v>145</v>
      </c>
      <c r="B1118" s="35" t="s">
        <v>91</v>
      </c>
      <c r="C1118">
        <f>'Tab 1 QIS Measures'!K104</f>
        <v>0</v>
      </c>
    </row>
    <row r="1119" spans="1:3" x14ac:dyDescent="0.35">
      <c r="A1119" t="s">
        <v>145</v>
      </c>
      <c r="B1119" s="35" t="s">
        <v>13</v>
      </c>
      <c r="C1119">
        <f>'Tab 1 QIS Measures'!L104</f>
        <v>0</v>
      </c>
    </row>
    <row r="1120" spans="1:3" x14ac:dyDescent="0.35">
      <c r="A1120" t="s">
        <v>145</v>
      </c>
      <c r="B1120" s="35" t="s">
        <v>14</v>
      </c>
      <c r="C1120">
        <f>'Tab 1 QIS Measures'!M104</f>
        <v>0</v>
      </c>
    </row>
    <row r="1121" spans="1:3" x14ac:dyDescent="0.35">
      <c r="A1121" t="s">
        <v>145</v>
      </c>
      <c r="B1121" s="35" t="s">
        <v>15</v>
      </c>
      <c r="C1121">
        <f>'Tab 1 QIS Measures'!N104</f>
        <v>0</v>
      </c>
    </row>
    <row r="1122" spans="1:3" x14ac:dyDescent="0.35">
      <c r="A1122" t="s">
        <v>145</v>
      </c>
      <c r="B1122" s="35" t="s">
        <v>16</v>
      </c>
      <c r="C1122">
        <f>'Tab 1 QIS Measures'!O104</f>
        <v>0</v>
      </c>
    </row>
    <row r="1123" spans="1:3" x14ac:dyDescent="0.35">
      <c r="A1123" t="s">
        <v>145</v>
      </c>
      <c r="B1123" s="35" t="s">
        <v>23</v>
      </c>
      <c r="C1123">
        <f>'Tab 1 QIS Measures'!P104</f>
        <v>0</v>
      </c>
    </row>
    <row r="1124" spans="1:3" x14ac:dyDescent="0.35">
      <c r="A1124" t="s">
        <v>145</v>
      </c>
      <c r="B1124" s="35" t="s">
        <v>17</v>
      </c>
      <c r="C1124">
        <f>'Tab 1 QIS Measures'!Q104</f>
        <v>0</v>
      </c>
    </row>
    <row r="1125" spans="1:3" x14ac:dyDescent="0.35">
      <c r="A1125" t="s">
        <v>145</v>
      </c>
      <c r="B1125" s="35" t="s">
        <v>18</v>
      </c>
      <c r="C1125">
        <f>'Tab 1 QIS Measures'!R104</f>
        <v>0</v>
      </c>
    </row>
    <row r="1126" spans="1:3" x14ac:dyDescent="0.35">
      <c r="A1126" t="s">
        <v>145</v>
      </c>
      <c r="B1126" s="35" t="s">
        <v>19</v>
      </c>
      <c r="C1126">
        <f>'Tab 1 QIS Measures'!S104</f>
        <v>0</v>
      </c>
    </row>
    <row r="1127" spans="1:3" x14ac:dyDescent="0.35">
      <c r="A1127" t="s">
        <v>145</v>
      </c>
      <c r="B1127" s="35" t="s">
        <v>24</v>
      </c>
      <c r="C1127">
        <f>'Tab 1 QIS Measures'!T104</f>
        <v>0</v>
      </c>
    </row>
    <row r="1128" spans="1:3" x14ac:dyDescent="0.35">
      <c r="A1128" t="s">
        <v>118</v>
      </c>
      <c r="B1128" s="1" t="str">
        <f>IF($C$1012="","Measure Eight Race  "&amp;A1128,C1012&amp;" "&amp;C1013&amp;" Race "&amp;A1128)</f>
        <v>0 0 Race Denominator f/u 2</v>
      </c>
      <c r="C1128" s="1"/>
    </row>
    <row r="1129" spans="1:3" x14ac:dyDescent="0.35">
      <c r="A1129" t="s">
        <v>145</v>
      </c>
      <c r="B1129" s="35" t="s">
        <v>11</v>
      </c>
      <c r="C1129" s="53">
        <f>'Tab 1 QIS Measures'!H105</f>
        <v>0</v>
      </c>
    </row>
    <row r="1130" spans="1:3" x14ac:dyDescent="0.35">
      <c r="A1130" t="s">
        <v>145</v>
      </c>
      <c r="B1130" s="35" t="s">
        <v>12</v>
      </c>
      <c r="C1130">
        <f>'Tab 1 QIS Measures'!I105</f>
        <v>0</v>
      </c>
    </row>
    <row r="1131" spans="1:3" x14ac:dyDescent="0.35">
      <c r="A1131" t="s">
        <v>145</v>
      </c>
      <c r="B1131" s="35" t="s">
        <v>90</v>
      </c>
      <c r="C1131">
        <f>'Tab 1 QIS Measures'!J105</f>
        <v>0</v>
      </c>
    </row>
    <row r="1132" spans="1:3" x14ac:dyDescent="0.35">
      <c r="A1132" t="s">
        <v>145</v>
      </c>
      <c r="B1132" s="35" t="s">
        <v>91</v>
      </c>
      <c r="C1132">
        <f>'Tab 1 QIS Measures'!K105</f>
        <v>0</v>
      </c>
    </row>
    <row r="1133" spans="1:3" x14ac:dyDescent="0.35">
      <c r="A1133" t="s">
        <v>145</v>
      </c>
      <c r="B1133" s="35" t="s">
        <v>13</v>
      </c>
      <c r="C1133">
        <f>'Tab 1 QIS Measures'!L105</f>
        <v>0</v>
      </c>
    </row>
    <row r="1134" spans="1:3" x14ac:dyDescent="0.35">
      <c r="A1134" t="s">
        <v>145</v>
      </c>
      <c r="B1134" s="35" t="s">
        <v>14</v>
      </c>
      <c r="C1134">
        <f>'Tab 1 QIS Measures'!M105</f>
        <v>0</v>
      </c>
    </row>
    <row r="1135" spans="1:3" x14ac:dyDescent="0.35">
      <c r="A1135" t="s">
        <v>145</v>
      </c>
      <c r="B1135" s="35" t="s">
        <v>15</v>
      </c>
      <c r="C1135">
        <f>'Tab 1 QIS Measures'!N105</f>
        <v>0</v>
      </c>
    </row>
    <row r="1136" spans="1:3" x14ac:dyDescent="0.35">
      <c r="A1136" t="s">
        <v>145</v>
      </c>
      <c r="B1136" s="35" t="s">
        <v>16</v>
      </c>
      <c r="C1136">
        <f>'Tab 1 QIS Measures'!O105</f>
        <v>0</v>
      </c>
    </row>
    <row r="1137" spans="1:6" x14ac:dyDescent="0.35">
      <c r="A1137" t="s">
        <v>145</v>
      </c>
      <c r="B1137" s="35" t="s">
        <v>23</v>
      </c>
      <c r="C1137">
        <f>'Tab 1 QIS Measures'!P105</f>
        <v>0</v>
      </c>
    </row>
    <row r="1138" spans="1:6" x14ac:dyDescent="0.35">
      <c r="A1138" t="s">
        <v>145</v>
      </c>
      <c r="B1138" s="35" t="s">
        <v>17</v>
      </c>
      <c r="C1138">
        <f>'Tab 1 QIS Measures'!Q105</f>
        <v>0</v>
      </c>
    </row>
    <row r="1139" spans="1:6" x14ac:dyDescent="0.35">
      <c r="A1139" t="s">
        <v>145</v>
      </c>
      <c r="B1139" s="35" t="s">
        <v>18</v>
      </c>
      <c r="C1139">
        <f>'Tab 1 QIS Measures'!R105</f>
        <v>0</v>
      </c>
    </row>
    <row r="1140" spans="1:6" x14ac:dyDescent="0.35">
      <c r="A1140" t="s">
        <v>145</v>
      </c>
      <c r="B1140" s="35" t="s">
        <v>19</v>
      </c>
      <c r="C1140">
        <f>'Tab 1 QIS Measures'!S105</f>
        <v>0</v>
      </c>
    </row>
    <row r="1141" spans="1:6" x14ac:dyDescent="0.35">
      <c r="A1141" t="s">
        <v>145</v>
      </c>
      <c r="B1141" s="35" t="s">
        <v>24</v>
      </c>
      <c r="C1141">
        <f>'Tab 1 QIS Measures'!T105</f>
        <v>0</v>
      </c>
    </row>
    <row r="1142" spans="1:6" x14ac:dyDescent="0.35">
      <c r="B1142" s="77" t="s">
        <v>147</v>
      </c>
      <c r="D1142" s="71" t="s">
        <v>152</v>
      </c>
      <c r="E1142" s="72" t="s">
        <v>168</v>
      </c>
      <c r="F1142" s="75" t="s">
        <v>8</v>
      </c>
    </row>
    <row r="1143" spans="1:6" x14ac:dyDescent="0.35">
      <c r="B1143" t="s">
        <v>31</v>
      </c>
      <c r="C1143" s="45">
        <f>'Tab 2 Paying for Value'!E3</f>
        <v>0</v>
      </c>
    </row>
    <row r="1144" spans="1:6" x14ac:dyDescent="0.35">
      <c r="B1144" t="s">
        <v>34</v>
      </c>
      <c r="C1144" s="45">
        <f>'Tab 2 Paying for Value'!E4</f>
        <v>0</v>
      </c>
    </row>
    <row r="1145" spans="1:6" x14ac:dyDescent="0.35">
      <c r="B1145" t="s">
        <v>36</v>
      </c>
      <c r="C1145" s="45">
        <f>'Tab 2 Paying for Value'!E5</f>
        <v>0</v>
      </c>
    </row>
    <row r="1146" spans="1:6" x14ac:dyDescent="0.35">
      <c r="B1146" t="s">
        <v>38</v>
      </c>
      <c r="C1146" s="45">
        <f>'Tab 2 Paying for Value'!E6</f>
        <v>0</v>
      </c>
    </row>
    <row r="1147" spans="1:6" x14ac:dyDescent="0.35">
      <c r="B1147" t="s">
        <v>41</v>
      </c>
      <c r="C1147" s="45">
        <f>'Tab 2 Paying for Value'!E7</f>
        <v>0</v>
      </c>
    </row>
    <row r="1148" spans="1:6" x14ac:dyDescent="0.35">
      <c r="B1148" t="s">
        <v>43</v>
      </c>
      <c r="C1148" s="45">
        <f>'Tab 2 Paying for Value'!E8</f>
        <v>0</v>
      </c>
    </row>
    <row r="1149" spans="1:6" x14ac:dyDescent="0.35">
      <c r="B1149" t="s">
        <v>45</v>
      </c>
      <c r="C1149" s="45">
        <f>'Tab 2 Paying for Value'!E9</f>
        <v>0</v>
      </c>
    </row>
    <row r="1150" spans="1:6" x14ac:dyDescent="0.35">
      <c r="B1150" t="s">
        <v>48</v>
      </c>
      <c r="C1150" s="45">
        <f>'Tab 2 Paying for Value'!E10</f>
        <v>0</v>
      </c>
    </row>
    <row r="1151" spans="1:6" x14ac:dyDescent="0.35">
      <c r="B1151" t="s">
        <v>50</v>
      </c>
      <c r="C1151" s="45">
        <f>'Tab 2 Paying for Value'!E11</f>
        <v>0</v>
      </c>
    </row>
    <row r="1152" spans="1:6" x14ac:dyDescent="0.35">
      <c r="B1152" t="s">
        <v>52</v>
      </c>
      <c r="C1152" s="45">
        <f>'Tab 2 Paying for Value'!E12</f>
        <v>0</v>
      </c>
    </row>
    <row r="1153" spans="2:5" x14ac:dyDescent="0.35">
      <c r="B1153" t="s">
        <v>54</v>
      </c>
      <c r="C1153" s="45">
        <f>'Tab 2 Paying for Value'!E13</f>
        <v>0</v>
      </c>
    </row>
    <row r="1154" spans="2:5" x14ac:dyDescent="0.35">
      <c r="B1154" t="s">
        <v>55</v>
      </c>
      <c r="C1154" s="45">
        <f>'Tab 2 Paying for Value'!E14</f>
        <v>0</v>
      </c>
    </row>
    <row r="1155" spans="2:5" x14ac:dyDescent="0.35">
      <c r="B1155" t="s">
        <v>148</v>
      </c>
      <c r="C1155">
        <f>'Tab 2 Paying for Value'!D14</f>
        <v>0</v>
      </c>
      <c r="D1155" s="81" t="e">
        <f>VLOOKUP($C$1,'Carrier Financials'!$A$3:$B$13,2,FALSE)</f>
        <v>#N/A</v>
      </c>
      <c r="E1155" t="e">
        <f>(C1155-D1155)/D1155</f>
        <v>#N/A</v>
      </c>
    </row>
    <row r="1156" spans="2:5" x14ac:dyDescent="0.35">
      <c r="B1156" s="78" t="s">
        <v>149</v>
      </c>
      <c r="E1156" s="72" t="s">
        <v>168</v>
      </c>
    </row>
    <row r="1157" spans="2:5" x14ac:dyDescent="0.35">
      <c r="B1157" t="s">
        <v>59</v>
      </c>
      <c r="C1157" s="45">
        <f>'Tab 3 Primary Care'!E7</f>
        <v>0</v>
      </c>
    </row>
    <row r="1158" spans="2:5" x14ac:dyDescent="0.35">
      <c r="B1158" t="s">
        <v>60</v>
      </c>
      <c r="C1158" s="45">
        <f>'Tab 3 Primary Care'!E8</f>
        <v>0</v>
      </c>
    </row>
    <row r="1159" spans="2:5" ht="43.5" x14ac:dyDescent="0.35">
      <c r="B1159" s="79" t="s">
        <v>61</v>
      </c>
      <c r="C1159" s="45">
        <f>'Tab 3 Primary Care'!E9</f>
        <v>0</v>
      </c>
    </row>
    <row r="1160" spans="2:5" x14ac:dyDescent="0.35">
      <c r="B1160" t="s">
        <v>62</v>
      </c>
      <c r="C1160" s="45">
        <f>'Tab 3 Primary Care'!E10</f>
        <v>0</v>
      </c>
    </row>
    <row r="1161" spans="2:5" x14ac:dyDescent="0.35">
      <c r="B1161" t="s">
        <v>63</v>
      </c>
      <c r="C1161" s="45">
        <f>'Tab 3 Primary Care'!E11</f>
        <v>0</v>
      </c>
    </row>
    <row r="1162" spans="2:5" x14ac:dyDescent="0.35">
      <c r="B1162" t="s">
        <v>64</v>
      </c>
      <c r="C1162" s="45">
        <f>'Tab 3 Primary Care'!E12</f>
        <v>0</v>
      </c>
    </row>
    <row r="1163" spans="2:5" x14ac:dyDescent="0.35">
      <c r="B1163" t="s">
        <v>148</v>
      </c>
      <c r="C1163">
        <f>'Tab 3 Primary Care'!D12</f>
        <v>0</v>
      </c>
      <c r="D1163" s="81" t="e">
        <f>VLOOKUP($C$1,'Population Counts'!$A$3:$B$13,2,FALSE)</f>
        <v>#N/A</v>
      </c>
      <c r="E1163" t="e">
        <f>(C1163-D1163)/D1163</f>
        <v>#N/A</v>
      </c>
    </row>
  </sheetData>
  <mergeCells count="1">
    <mergeCell ref="A1:A2"/>
  </mergeCells>
  <conditionalFormatting sqref="B12">
    <cfRule type="expression" dxfId="59" priority="89">
      <formula>#REF!</formula>
    </cfRule>
  </conditionalFormatting>
  <conditionalFormatting sqref="B16:B19">
    <cfRule type="expression" dxfId="58" priority="76">
      <formula>#REF!</formula>
    </cfRule>
  </conditionalFormatting>
  <conditionalFormatting sqref="B86">
    <cfRule type="expression" dxfId="57" priority="74">
      <formula>H51</formula>
    </cfRule>
  </conditionalFormatting>
  <conditionalFormatting sqref="B90 B104 B118 B132 B146 B160:B161 B313:B314 B455:B456 B597:B598">
    <cfRule type="expression" dxfId="56" priority="75">
      <formula>E66</formula>
    </cfRule>
  </conditionalFormatting>
  <conditionalFormatting sqref="B100">
    <cfRule type="expression" dxfId="55" priority="73">
      <formula>H76</formula>
    </cfRule>
  </conditionalFormatting>
  <conditionalFormatting sqref="B114">
    <cfRule type="expression" dxfId="54" priority="72">
      <formula>H90</formula>
    </cfRule>
  </conditionalFormatting>
  <conditionalFormatting sqref="B128">
    <cfRule type="expression" dxfId="53" priority="71">
      <formula>H104</formula>
    </cfRule>
  </conditionalFormatting>
  <conditionalFormatting sqref="B142">
    <cfRule type="expression" dxfId="52" priority="70">
      <formula>H118</formula>
    </cfRule>
  </conditionalFormatting>
  <conditionalFormatting sqref="B156">
    <cfRule type="expression" dxfId="51" priority="69">
      <formula>H132</formula>
    </cfRule>
  </conditionalFormatting>
  <conditionalFormatting sqref="B239">
    <cfRule type="expression" dxfId="50" priority="51">
      <formula>H204</formula>
    </cfRule>
  </conditionalFormatting>
  <conditionalFormatting sqref="B243 B257 B271 B285 B299">
    <cfRule type="expression" dxfId="49" priority="52">
      <formula>E219</formula>
    </cfRule>
  </conditionalFormatting>
  <conditionalFormatting sqref="B253">
    <cfRule type="expression" dxfId="48" priority="50">
      <formula>H229</formula>
    </cfRule>
  </conditionalFormatting>
  <conditionalFormatting sqref="B267">
    <cfRule type="expression" dxfId="47" priority="49">
      <formula>H243</formula>
    </cfRule>
  </conditionalFormatting>
  <conditionalFormatting sqref="B281">
    <cfRule type="expression" dxfId="46" priority="48">
      <formula>H257</formula>
    </cfRule>
  </conditionalFormatting>
  <conditionalFormatting sqref="B295">
    <cfRule type="expression" dxfId="45" priority="47">
      <formula>H271</formula>
    </cfRule>
  </conditionalFormatting>
  <conditionalFormatting sqref="B309">
    <cfRule type="expression" dxfId="44" priority="46">
      <formula>H285</formula>
    </cfRule>
  </conditionalFormatting>
  <conditionalFormatting sqref="B381">
    <cfRule type="expression" dxfId="43" priority="44">
      <formula>H357</formula>
    </cfRule>
  </conditionalFormatting>
  <conditionalFormatting sqref="B385 B399 B413 B427 B441">
    <cfRule type="expression" dxfId="42" priority="45">
      <formula>E361</formula>
    </cfRule>
  </conditionalFormatting>
  <conditionalFormatting sqref="B395">
    <cfRule type="expression" dxfId="41" priority="43">
      <formula>H371</formula>
    </cfRule>
  </conditionalFormatting>
  <conditionalFormatting sqref="B409">
    <cfRule type="expression" dxfId="40" priority="42">
      <formula>H385</formula>
    </cfRule>
  </conditionalFormatting>
  <conditionalFormatting sqref="B423">
    <cfRule type="expression" dxfId="39" priority="41">
      <formula>H399</formula>
    </cfRule>
  </conditionalFormatting>
  <conditionalFormatting sqref="B437">
    <cfRule type="expression" dxfId="38" priority="40">
      <formula>H413</formula>
    </cfRule>
  </conditionalFormatting>
  <conditionalFormatting sqref="B451">
    <cfRule type="expression" dxfId="37" priority="39">
      <formula>H427</formula>
    </cfRule>
  </conditionalFormatting>
  <conditionalFormatting sqref="B523">
    <cfRule type="expression" dxfId="36" priority="37">
      <formula>H499</formula>
    </cfRule>
  </conditionalFormatting>
  <conditionalFormatting sqref="B527 B541 B555 B569 B583">
    <cfRule type="expression" dxfId="35" priority="38">
      <formula>E503</formula>
    </cfRule>
  </conditionalFormatting>
  <conditionalFormatting sqref="B537">
    <cfRule type="expression" dxfId="34" priority="36">
      <formula>H513</formula>
    </cfRule>
  </conditionalFormatting>
  <conditionalFormatting sqref="B551">
    <cfRule type="expression" dxfId="33" priority="35">
      <formula>H527</formula>
    </cfRule>
  </conditionalFormatting>
  <conditionalFormatting sqref="B565">
    <cfRule type="expression" dxfId="32" priority="34">
      <formula>H541</formula>
    </cfRule>
  </conditionalFormatting>
  <conditionalFormatting sqref="B579">
    <cfRule type="expression" dxfId="31" priority="33">
      <formula>H555</formula>
    </cfRule>
  </conditionalFormatting>
  <conditionalFormatting sqref="B593">
    <cfRule type="expression" dxfId="30" priority="32">
      <formula>H569</formula>
    </cfRule>
  </conditionalFormatting>
  <conditionalFormatting sqref="B665">
    <cfRule type="expression" dxfId="29" priority="30">
      <formula>H641</formula>
    </cfRule>
  </conditionalFormatting>
  <conditionalFormatting sqref="B669 B683 B697 B711 B725">
    <cfRule type="expression" dxfId="28" priority="31">
      <formula>E645</formula>
    </cfRule>
  </conditionalFormatting>
  <conditionalFormatting sqref="B679">
    <cfRule type="expression" dxfId="27" priority="29">
      <formula>H655</formula>
    </cfRule>
  </conditionalFormatting>
  <conditionalFormatting sqref="B693">
    <cfRule type="expression" dxfId="26" priority="28">
      <formula>H669</formula>
    </cfRule>
  </conditionalFormatting>
  <conditionalFormatting sqref="B707">
    <cfRule type="expression" dxfId="25" priority="27">
      <formula>H683</formula>
    </cfRule>
  </conditionalFormatting>
  <conditionalFormatting sqref="B721">
    <cfRule type="expression" dxfId="24" priority="26">
      <formula>H697</formula>
    </cfRule>
  </conditionalFormatting>
  <conditionalFormatting sqref="B735">
    <cfRule type="expression" dxfId="23" priority="25">
      <formula>H711</formula>
    </cfRule>
  </conditionalFormatting>
  <conditionalFormatting sqref="B739:B740">
    <cfRule type="expression" dxfId="22" priority="1">
      <formula>E715</formula>
    </cfRule>
  </conditionalFormatting>
  <conditionalFormatting sqref="B807">
    <cfRule type="expression" dxfId="21" priority="23">
      <formula>H783</formula>
    </cfRule>
  </conditionalFormatting>
  <conditionalFormatting sqref="B811 B825 B839 B853 B867 B881">
    <cfRule type="expression" dxfId="20" priority="24">
      <formula>E787</formula>
    </cfRule>
  </conditionalFormatting>
  <conditionalFormatting sqref="B821">
    <cfRule type="expression" dxfId="19" priority="22">
      <formula>H797</formula>
    </cfRule>
  </conditionalFormatting>
  <conditionalFormatting sqref="B835">
    <cfRule type="expression" dxfId="18" priority="21">
      <formula>H811</formula>
    </cfRule>
  </conditionalFormatting>
  <conditionalFormatting sqref="B849">
    <cfRule type="expression" dxfId="17" priority="20">
      <formula>H825</formula>
    </cfRule>
  </conditionalFormatting>
  <conditionalFormatting sqref="B863">
    <cfRule type="expression" dxfId="16" priority="19">
      <formula>H839</formula>
    </cfRule>
  </conditionalFormatting>
  <conditionalFormatting sqref="B877">
    <cfRule type="expression" dxfId="15" priority="18">
      <formula>H853</formula>
    </cfRule>
  </conditionalFormatting>
  <conditionalFormatting sqref="B937">
    <cfRule type="expression" dxfId="14" priority="16">
      <formula>H913</formula>
    </cfRule>
  </conditionalFormatting>
  <conditionalFormatting sqref="B941 B955 B969 B983 B997 B1011">
    <cfRule type="expression" dxfId="13" priority="17">
      <formula>E917</formula>
    </cfRule>
  </conditionalFormatting>
  <conditionalFormatting sqref="B951">
    <cfRule type="expression" dxfId="12" priority="15">
      <formula>H927</formula>
    </cfRule>
  </conditionalFormatting>
  <conditionalFormatting sqref="B965">
    <cfRule type="expression" dxfId="11" priority="14">
      <formula>H941</formula>
    </cfRule>
  </conditionalFormatting>
  <conditionalFormatting sqref="B979">
    <cfRule type="expression" dxfId="10" priority="13">
      <formula>H955</formula>
    </cfRule>
  </conditionalFormatting>
  <conditionalFormatting sqref="B993">
    <cfRule type="expression" dxfId="9" priority="12">
      <formula>H969</formula>
    </cfRule>
  </conditionalFormatting>
  <conditionalFormatting sqref="B1007">
    <cfRule type="expression" dxfId="8" priority="11">
      <formula>H983</formula>
    </cfRule>
  </conditionalFormatting>
  <conditionalFormatting sqref="B1067">
    <cfRule type="expression" dxfId="7" priority="9">
      <formula>H1043</formula>
    </cfRule>
  </conditionalFormatting>
  <conditionalFormatting sqref="B1071 B1085 B1099 B1113 B1127 B1141:B1142">
    <cfRule type="expression" dxfId="6" priority="10">
      <formula>E1047</formula>
    </cfRule>
  </conditionalFormatting>
  <conditionalFormatting sqref="B1081">
    <cfRule type="expression" dxfId="5" priority="8">
      <formula>H1057</formula>
    </cfRule>
  </conditionalFormatting>
  <conditionalFormatting sqref="B1095">
    <cfRule type="expression" dxfId="4" priority="7">
      <formula>H1071</formula>
    </cfRule>
  </conditionalFormatting>
  <conditionalFormatting sqref="B1109">
    <cfRule type="expression" dxfId="3" priority="6">
      <formula>H1085</formula>
    </cfRule>
  </conditionalFormatting>
  <conditionalFormatting sqref="B1123">
    <cfRule type="expression" dxfId="2" priority="5">
      <formula>H1099</formula>
    </cfRule>
  </conditionalFormatting>
  <conditionalFormatting sqref="B1137">
    <cfRule type="expression" dxfId="1" priority="4">
      <formula>H1113</formula>
    </cfRule>
  </conditionalFormatting>
  <conditionalFormatting sqref="C4:C19">
    <cfRule type="expression" dxfId="0" priority="53">
      <formula>H4</formula>
    </cfRule>
  </conditionalFormatting>
  <pageMargins left="0.7" right="0.7" top="0.75" bottom="0.75" header="0.3" footer="0.3"/>
  <pageSetup paperSize="0" orientation="portrait" horizontalDpi="0" verticalDpi="0"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61316-A297-43EF-9D34-E0C4FF189F59}">
  <sheetPr>
    <tabColor rgb="FFFFC000"/>
  </sheetPr>
  <dimension ref="A1:B14"/>
  <sheetViews>
    <sheetView workbookViewId="0">
      <selection activeCell="C752" sqref="C752"/>
    </sheetView>
  </sheetViews>
  <sheetFormatPr defaultRowHeight="14.5" x14ac:dyDescent="0.35"/>
  <cols>
    <col min="1" max="1" width="30.453125" bestFit="1" customWidth="1"/>
    <col min="2" max="2" width="25.1796875" bestFit="1" customWidth="1"/>
  </cols>
  <sheetData>
    <row r="1" spans="1:2" x14ac:dyDescent="0.35">
      <c r="B1">
        <v>2</v>
      </c>
    </row>
    <row r="2" spans="1:2" x14ac:dyDescent="0.35">
      <c r="A2" s="93" t="s">
        <v>92</v>
      </c>
      <c r="B2" s="53" t="s">
        <v>167</v>
      </c>
    </row>
    <row r="3" spans="1:2" x14ac:dyDescent="0.35">
      <c r="A3" s="92" t="s">
        <v>105</v>
      </c>
      <c r="B3" s="83">
        <v>193</v>
      </c>
    </row>
    <row r="4" spans="1:2" x14ac:dyDescent="0.35">
      <c r="A4" s="92" t="s">
        <v>84</v>
      </c>
      <c r="B4" s="83">
        <v>38252</v>
      </c>
    </row>
    <row r="5" spans="1:2" x14ac:dyDescent="0.35">
      <c r="A5" s="92" t="s">
        <v>106</v>
      </c>
      <c r="B5" s="83">
        <v>90035</v>
      </c>
    </row>
    <row r="6" spans="1:2" x14ac:dyDescent="0.35">
      <c r="A6" s="92" t="s">
        <v>107</v>
      </c>
      <c r="B6" s="83">
        <v>6149</v>
      </c>
    </row>
    <row r="7" spans="1:2" x14ac:dyDescent="0.35">
      <c r="A7" s="92" t="s">
        <v>108</v>
      </c>
      <c r="B7" s="83">
        <v>28866</v>
      </c>
    </row>
    <row r="8" spans="1:2" x14ac:dyDescent="0.35">
      <c r="A8" s="92" t="s">
        <v>109</v>
      </c>
      <c r="B8" s="83">
        <v>25156</v>
      </c>
    </row>
    <row r="9" spans="1:2" x14ac:dyDescent="0.35">
      <c r="A9" s="92" t="s">
        <v>110</v>
      </c>
      <c r="B9" s="83">
        <v>32779</v>
      </c>
    </row>
    <row r="10" spans="1:2" x14ac:dyDescent="0.35">
      <c r="A10" s="92" t="s">
        <v>83</v>
      </c>
      <c r="B10" s="83">
        <v>9495</v>
      </c>
    </row>
    <row r="11" spans="1:2" x14ac:dyDescent="0.35">
      <c r="A11" s="92" t="s">
        <v>111</v>
      </c>
      <c r="B11" s="83">
        <v>6663</v>
      </c>
    </row>
    <row r="12" spans="1:2" x14ac:dyDescent="0.35">
      <c r="A12" s="92" t="s">
        <v>112</v>
      </c>
      <c r="B12" s="83">
        <v>10712</v>
      </c>
    </row>
    <row r="13" spans="1:2" x14ac:dyDescent="0.35">
      <c r="A13" s="92" t="s">
        <v>113</v>
      </c>
      <c r="B13" s="83">
        <v>5922</v>
      </c>
    </row>
    <row r="14" spans="1:2" x14ac:dyDescent="0.35">
      <c r="A14" s="92" t="s">
        <v>151</v>
      </c>
      <c r="B14">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CC2D0-A71D-41A3-974F-AFB42A260D3F}">
  <sheetPr>
    <tabColor rgb="FFFFC000"/>
  </sheetPr>
  <dimension ref="B1:P30"/>
  <sheetViews>
    <sheetView workbookViewId="0">
      <selection activeCell="C752" sqref="C752"/>
    </sheetView>
  </sheetViews>
  <sheetFormatPr defaultRowHeight="14.5" x14ac:dyDescent="0.35"/>
  <cols>
    <col min="2" max="2" width="30.453125" customWidth="1"/>
  </cols>
  <sheetData>
    <row r="1" spans="2:16" x14ac:dyDescent="0.35">
      <c r="C1">
        <v>2</v>
      </c>
      <c r="D1">
        <v>3</v>
      </c>
      <c r="E1">
        <v>4</v>
      </c>
      <c r="F1">
        <v>5</v>
      </c>
      <c r="G1">
        <v>6</v>
      </c>
      <c r="H1">
        <v>7</v>
      </c>
      <c r="I1">
        <v>8</v>
      </c>
      <c r="J1">
        <v>9</v>
      </c>
      <c r="K1">
        <v>10</v>
      </c>
      <c r="L1">
        <v>11</v>
      </c>
      <c r="M1">
        <v>12</v>
      </c>
      <c r="N1">
        <v>13</v>
      </c>
      <c r="O1">
        <v>14</v>
      </c>
    </row>
    <row r="2" spans="2:16" ht="58" x14ac:dyDescent="0.35">
      <c r="B2" s="93" t="s">
        <v>92</v>
      </c>
      <c r="C2" s="93" t="s">
        <v>11</v>
      </c>
      <c r="D2" s="93" t="s">
        <v>93</v>
      </c>
      <c r="E2" s="93" t="s">
        <v>94</v>
      </c>
      <c r="F2" s="93" t="s">
        <v>95</v>
      </c>
      <c r="G2" s="93" t="s">
        <v>96</v>
      </c>
      <c r="H2" s="93" t="s">
        <v>97</v>
      </c>
      <c r="I2" s="93" t="s">
        <v>98</v>
      </c>
      <c r="J2" s="93" t="s">
        <v>99</v>
      </c>
      <c r="K2" s="93" t="s">
        <v>100</v>
      </c>
      <c r="L2" s="93" t="s">
        <v>101</v>
      </c>
      <c r="M2" s="93" t="s">
        <v>102</v>
      </c>
      <c r="N2" s="93" t="s">
        <v>103</v>
      </c>
      <c r="O2" s="93" t="s">
        <v>104</v>
      </c>
    </row>
    <row r="3" spans="2:16" x14ac:dyDescent="0.35">
      <c r="B3" s="92" t="s">
        <v>105</v>
      </c>
      <c r="C3">
        <v>3</v>
      </c>
      <c r="D3">
        <v>9</v>
      </c>
      <c r="E3">
        <v>9</v>
      </c>
      <c r="G3">
        <v>4</v>
      </c>
      <c r="H3">
        <v>70</v>
      </c>
      <c r="I3">
        <v>2</v>
      </c>
      <c r="J3">
        <v>3</v>
      </c>
      <c r="K3">
        <v>93</v>
      </c>
      <c r="L3">
        <v>6</v>
      </c>
      <c r="M3">
        <v>77</v>
      </c>
      <c r="N3">
        <v>110</v>
      </c>
      <c r="O3">
        <v>193</v>
      </c>
      <c r="P3" t="s">
        <v>8</v>
      </c>
    </row>
    <row r="4" spans="2:16" x14ac:dyDescent="0.35">
      <c r="B4" s="92" t="s">
        <v>84</v>
      </c>
      <c r="C4">
        <v>466</v>
      </c>
      <c r="D4">
        <v>4777</v>
      </c>
      <c r="E4">
        <v>2161</v>
      </c>
      <c r="F4">
        <v>49</v>
      </c>
      <c r="G4">
        <v>714</v>
      </c>
      <c r="H4">
        <v>7039</v>
      </c>
      <c r="I4">
        <v>2788</v>
      </c>
      <c r="J4">
        <v>759</v>
      </c>
      <c r="K4">
        <v>19499</v>
      </c>
      <c r="L4">
        <v>6106</v>
      </c>
      <c r="M4">
        <v>22112</v>
      </c>
      <c r="N4">
        <v>10034</v>
      </c>
      <c r="O4">
        <v>38252</v>
      </c>
    </row>
    <row r="5" spans="2:16" x14ac:dyDescent="0.35">
      <c r="B5" s="92" t="s">
        <v>106</v>
      </c>
      <c r="C5">
        <v>823</v>
      </c>
      <c r="D5">
        <v>15941</v>
      </c>
      <c r="E5">
        <v>2849</v>
      </c>
      <c r="F5">
        <v>57</v>
      </c>
      <c r="G5">
        <v>988</v>
      </c>
      <c r="H5">
        <v>19130</v>
      </c>
      <c r="I5">
        <v>3622</v>
      </c>
      <c r="J5">
        <v>1083</v>
      </c>
      <c r="K5">
        <v>45542</v>
      </c>
      <c r="L5">
        <v>7838</v>
      </c>
      <c r="M5">
        <v>51047</v>
      </c>
      <c r="N5">
        <v>31150</v>
      </c>
      <c r="O5">
        <v>90035</v>
      </c>
    </row>
    <row r="6" spans="2:16" x14ac:dyDescent="0.35">
      <c r="B6" s="92" t="s">
        <v>107</v>
      </c>
      <c r="C6">
        <v>73</v>
      </c>
      <c r="D6">
        <v>669</v>
      </c>
      <c r="E6">
        <v>119</v>
      </c>
      <c r="F6">
        <v>6</v>
      </c>
      <c r="G6">
        <v>53</v>
      </c>
      <c r="H6">
        <v>1217</v>
      </c>
      <c r="I6">
        <v>172</v>
      </c>
      <c r="J6">
        <v>65</v>
      </c>
      <c r="K6">
        <v>3775</v>
      </c>
      <c r="L6">
        <v>424</v>
      </c>
      <c r="M6">
        <v>3519</v>
      </c>
      <c r="N6">
        <v>2206</v>
      </c>
      <c r="O6">
        <v>6149</v>
      </c>
    </row>
    <row r="7" spans="2:16" x14ac:dyDescent="0.35">
      <c r="B7" s="92" t="s">
        <v>108</v>
      </c>
      <c r="C7">
        <v>360</v>
      </c>
      <c r="D7">
        <v>3875</v>
      </c>
      <c r="E7">
        <v>563</v>
      </c>
      <c r="F7">
        <v>23</v>
      </c>
      <c r="G7">
        <v>256</v>
      </c>
      <c r="H7">
        <v>6845</v>
      </c>
      <c r="I7">
        <v>677</v>
      </c>
      <c r="J7">
        <v>278</v>
      </c>
      <c r="K7">
        <v>15989</v>
      </c>
      <c r="L7">
        <v>1613</v>
      </c>
      <c r="M7">
        <v>14837</v>
      </c>
      <c r="N7">
        <v>12416</v>
      </c>
      <c r="O7">
        <v>28866</v>
      </c>
    </row>
    <row r="8" spans="2:16" x14ac:dyDescent="0.35">
      <c r="B8" s="92" t="s">
        <v>109</v>
      </c>
      <c r="C8">
        <v>350</v>
      </c>
      <c r="D8">
        <v>1357</v>
      </c>
      <c r="E8">
        <v>287</v>
      </c>
      <c r="F8">
        <v>21</v>
      </c>
      <c r="G8">
        <v>173</v>
      </c>
      <c r="H8">
        <v>6817</v>
      </c>
      <c r="I8">
        <v>622</v>
      </c>
      <c r="J8">
        <v>130</v>
      </c>
      <c r="K8">
        <v>15399</v>
      </c>
      <c r="L8">
        <v>1474</v>
      </c>
      <c r="M8">
        <v>12896</v>
      </c>
      <c r="N8">
        <v>10786</v>
      </c>
      <c r="O8">
        <v>25156</v>
      </c>
    </row>
    <row r="9" spans="2:16" x14ac:dyDescent="0.35">
      <c r="B9" s="92" t="s">
        <v>110</v>
      </c>
      <c r="C9">
        <v>399</v>
      </c>
      <c r="D9">
        <v>4753</v>
      </c>
      <c r="E9">
        <v>1298</v>
      </c>
      <c r="F9">
        <v>22</v>
      </c>
      <c r="G9">
        <v>402</v>
      </c>
      <c r="H9">
        <v>7668</v>
      </c>
      <c r="I9">
        <v>995</v>
      </c>
      <c r="J9">
        <v>408</v>
      </c>
      <c r="K9">
        <v>16834</v>
      </c>
      <c r="L9">
        <v>2070</v>
      </c>
      <c r="M9">
        <v>17837</v>
      </c>
      <c r="N9">
        <v>12872</v>
      </c>
      <c r="O9">
        <v>32779</v>
      </c>
    </row>
    <row r="10" spans="2:16" x14ac:dyDescent="0.35">
      <c r="B10" s="92" t="s">
        <v>83</v>
      </c>
      <c r="C10">
        <v>56</v>
      </c>
      <c r="D10">
        <v>868</v>
      </c>
      <c r="E10">
        <v>135</v>
      </c>
      <c r="F10">
        <v>5</v>
      </c>
      <c r="G10">
        <v>32</v>
      </c>
      <c r="H10">
        <v>4012</v>
      </c>
      <c r="I10">
        <v>176</v>
      </c>
      <c r="J10">
        <v>77</v>
      </c>
      <c r="K10">
        <v>4134</v>
      </c>
      <c r="L10">
        <v>390</v>
      </c>
      <c r="M10">
        <v>4118</v>
      </c>
      <c r="N10">
        <v>4987</v>
      </c>
      <c r="O10">
        <v>9495</v>
      </c>
    </row>
    <row r="11" spans="2:16" x14ac:dyDescent="0.35">
      <c r="B11" s="92" t="s">
        <v>111</v>
      </c>
      <c r="C11">
        <v>62</v>
      </c>
      <c r="D11">
        <v>374</v>
      </c>
      <c r="E11">
        <v>73</v>
      </c>
      <c r="F11">
        <v>3</v>
      </c>
      <c r="G11">
        <v>34</v>
      </c>
      <c r="H11">
        <v>1531</v>
      </c>
      <c r="I11">
        <v>165</v>
      </c>
      <c r="J11">
        <v>59</v>
      </c>
      <c r="K11">
        <v>4362</v>
      </c>
      <c r="L11">
        <v>371</v>
      </c>
      <c r="M11">
        <v>3929</v>
      </c>
      <c r="N11">
        <v>2363</v>
      </c>
      <c r="O11">
        <v>6663</v>
      </c>
    </row>
    <row r="12" spans="2:16" x14ac:dyDescent="0.35">
      <c r="B12" s="92" t="s">
        <v>112</v>
      </c>
      <c r="C12">
        <v>138</v>
      </c>
      <c r="D12">
        <v>964</v>
      </c>
      <c r="E12">
        <v>195</v>
      </c>
      <c r="F12">
        <v>5</v>
      </c>
      <c r="G12">
        <v>67</v>
      </c>
      <c r="H12">
        <v>3188</v>
      </c>
      <c r="I12">
        <v>223</v>
      </c>
      <c r="J12">
        <v>86</v>
      </c>
      <c r="K12">
        <v>5846</v>
      </c>
      <c r="L12">
        <v>480</v>
      </c>
      <c r="M12">
        <v>5711</v>
      </c>
      <c r="N12">
        <v>4521</v>
      </c>
      <c r="O12">
        <v>10712</v>
      </c>
    </row>
    <row r="13" spans="2:16" x14ac:dyDescent="0.35">
      <c r="B13" s="92" t="s">
        <v>113</v>
      </c>
      <c r="C13">
        <v>42</v>
      </c>
      <c r="D13">
        <v>751</v>
      </c>
      <c r="E13">
        <v>118</v>
      </c>
      <c r="F13">
        <v>3</v>
      </c>
      <c r="G13">
        <v>39</v>
      </c>
      <c r="H13">
        <v>1787</v>
      </c>
      <c r="I13">
        <v>118</v>
      </c>
      <c r="J13">
        <v>51</v>
      </c>
      <c r="K13">
        <v>3013</v>
      </c>
      <c r="L13">
        <v>232</v>
      </c>
      <c r="M13">
        <v>3252</v>
      </c>
      <c r="N13">
        <v>2438</v>
      </c>
      <c r="O13">
        <v>5922</v>
      </c>
    </row>
    <row r="14" spans="2:16" x14ac:dyDescent="0.35">
      <c r="B14" s="92" t="s">
        <v>151</v>
      </c>
      <c r="C14">
        <v>4</v>
      </c>
      <c r="D14">
        <v>27</v>
      </c>
      <c r="E14">
        <v>9</v>
      </c>
      <c r="G14">
        <v>2</v>
      </c>
      <c r="H14">
        <v>35</v>
      </c>
      <c r="I14">
        <v>14</v>
      </c>
      <c r="J14">
        <v>4</v>
      </c>
      <c r="K14">
        <v>173</v>
      </c>
      <c r="L14">
        <v>21</v>
      </c>
      <c r="M14">
        <v>167</v>
      </c>
      <c r="N14">
        <v>80</v>
      </c>
      <c r="O14">
        <v>268</v>
      </c>
    </row>
    <row r="15" spans="2:16" x14ac:dyDescent="0.35">
      <c r="B15" s="92" t="s">
        <v>114</v>
      </c>
      <c r="C15">
        <v>2776</v>
      </c>
      <c r="D15">
        <v>34365</v>
      </c>
      <c r="E15">
        <v>7816</v>
      </c>
      <c r="F15">
        <v>194</v>
      </c>
      <c r="G15">
        <v>2764</v>
      </c>
      <c r="H15">
        <v>59339</v>
      </c>
      <c r="I15">
        <v>9574</v>
      </c>
      <c r="J15">
        <v>3003</v>
      </c>
      <c r="K15">
        <v>134659</v>
      </c>
      <c r="L15">
        <v>21025</v>
      </c>
      <c r="M15">
        <v>139502</v>
      </c>
      <c r="N15">
        <v>93963</v>
      </c>
      <c r="O15">
        <v>254490</v>
      </c>
    </row>
    <row r="18" spans="2:2" x14ac:dyDescent="0.35">
      <c r="B18" s="92"/>
    </row>
    <row r="19" spans="2:2" x14ac:dyDescent="0.35">
      <c r="B19" s="92"/>
    </row>
    <row r="20" spans="2:2" x14ac:dyDescent="0.35">
      <c r="B20" s="92"/>
    </row>
    <row r="21" spans="2:2" x14ac:dyDescent="0.35">
      <c r="B21" s="92"/>
    </row>
    <row r="22" spans="2:2" x14ac:dyDescent="0.35">
      <c r="B22" s="92"/>
    </row>
    <row r="23" spans="2:2" x14ac:dyDescent="0.35">
      <c r="B23" s="92"/>
    </row>
    <row r="24" spans="2:2" x14ac:dyDescent="0.35">
      <c r="B24" s="92"/>
    </row>
    <row r="25" spans="2:2" x14ac:dyDescent="0.35">
      <c r="B25" s="92"/>
    </row>
    <row r="26" spans="2:2" x14ac:dyDescent="0.35">
      <c r="B26" s="92"/>
    </row>
    <row r="27" spans="2:2" x14ac:dyDescent="0.35">
      <c r="B27" s="92"/>
    </row>
    <row r="28" spans="2:2" x14ac:dyDescent="0.35">
      <c r="B28" s="92"/>
    </row>
    <row r="29" spans="2:2" x14ac:dyDescent="0.35">
      <c r="B29" s="92"/>
    </row>
    <row r="30" spans="2:2" x14ac:dyDescent="0.35">
      <c r="B30" s="92"/>
    </row>
  </sheetData>
  <pageMargins left="0.7" right="0.7" top="0.75" bottom="0.75" header="0.3" footer="0.3"/>
  <pageSetup paperSize="0" orientation="portrait" horizontalDpi="0" verticalDpi="0" copies="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4633A-1120-4493-9D99-8C8F851EA76C}">
  <sheetPr>
    <tabColor rgb="FFFFC000"/>
  </sheetPr>
  <dimension ref="A1:B13"/>
  <sheetViews>
    <sheetView workbookViewId="0">
      <selection activeCell="C752" sqref="C752"/>
    </sheetView>
  </sheetViews>
  <sheetFormatPr defaultRowHeight="14.5" x14ac:dyDescent="0.35"/>
  <cols>
    <col min="1" max="1" width="30.453125" bestFit="1" customWidth="1"/>
    <col min="2" max="2" width="25.1796875" bestFit="1" customWidth="1"/>
  </cols>
  <sheetData>
    <row r="1" spans="1:2" x14ac:dyDescent="0.35">
      <c r="B1">
        <v>2</v>
      </c>
    </row>
    <row r="2" spans="1:2" x14ac:dyDescent="0.35">
      <c r="A2" s="93" t="s">
        <v>92</v>
      </c>
      <c r="B2" t="s">
        <v>150</v>
      </c>
    </row>
    <row r="3" spans="1:2" x14ac:dyDescent="0.35">
      <c r="A3" s="92" t="s">
        <v>105</v>
      </c>
      <c r="B3" s="80">
        <v>8128182</v>
      </c>
    </row>
    <row r="4" spans="1:2" x14ac:dyDescent="0.35">
      <c r="A4" s="92" t="s">
        <v>84</v>
      </c>
      <c r="B4" s="80">
        <v>167431164</v>
      </c>
    </row>
    <row r="5" spans="1:2" x14ac:dyDescent="0.35">
      <c r="A5" s="92" t="s">
        <v>106</v>
      </c>
      <c r="B5" s="80">
        <v>529723234</v>
      </c>
    </row>
    <row r="6" spans="1:2" x14ac:dyDescent="0.35">
      <c r="A6" s="92" t="s">
        <v>107</v>
      </c>
      <c r="B6" s="80">
        <v>48910123</v>
      </c>
    </row>
    <row r="7" spans="1:2" x14ac:dyDescent="0.35">
      <c r="A7" s="92" t="s">
        <v>108</v>
      </c>
      <c r="B7" s="80">
        <v>278371050</v>
      </c>
    </row>
    <row r="8" spans="1:2" x14ac:dyDescent="0.35">
      <c r="A8" s="92" t="s">
        <v>109</v>
      </c>
      <c r="B8" s="80">
        <v>152615209</v>
      </c>
    </row>
    <row r="9" spans="1:2" x14ac:dyDescent="0.35">
      <c r="A9" s="92" t="s">
        <v>110</v>
      </c>
      <c r="B9" s="80">
        <v>346197813</v>
      </c>
    </row>
    <row r="10" spans="1:2" x14ac:dyDescent="0.35">
      <c r="A10" s="92" t="s">
        <v>83</v>
      </c>
      <c r="B10" s="80">
        <v>120817032</v>
      </c>
    </row>
    <row r="11" spans="1:2" x14ac:dyDescent="0.35">
      <c r="A11" s="92" t="s">
        <v>111</v>
      </c>
      <c r="B11" s="80">
        <v>75520577.826409996</v>
      </c>
    </row>
    <row r="12" spans="1:2" x14ac:dyDescent="0.35">
      <c r="A12" s="92" t="s">
        <v>112</v>
      </c>
      <c r="B12" s="80">
        <v>269487366</v>
      </c>
    </row>
    <row r="13" spans="1:2" x14ac:dyDescent="0.35">
      <c r="A13" s="92" t="s">
        <v>113</v>
      </c>
      <c r="B13" s="80">
        <v>59084098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CFBD3-3049-43E2-80C6-17DEF8C3489E}">
  <sheetPr>
    <tabColor rgb="FFFFC000"/>
  </sheetPr>
  <dimension ref="A1:G31"/>
  <sheetViews>
    <sheetView workbookViewId="0">
      <selection activeCell="C752" sqref="C752"/>
    </sheetView>
  </sheetViews>
  <sheetFormatPr defaultRowHeight="14.5" x14ac:dyDescent="0.35"/>
  <cols>
    <col min="1" max="2" width="26" customWidth="1"/>
    <col min="3" max="3" width="38.6328125" customWidth="1"/>
    <col min="4" max="4" width="27.81640625" customWidth="1"/>
    <col min="5" max="5" width="43.1796875" customWidth="1"/>
    <col min="6" max="6" width="31" customWidth="1"/>
  </cols>
  <sheetData>
    <row r="1" spans="1:7" ht="15" thickBot="1" x14ac:dyDescent="0.4">
      <c r="A1" s="32" t="s">
        <v>78</v>
      </c>
      <c r="B1" s="31" t="s">
        <v>79</v>
      </c>
      <c r="D1" s="32" t="s">
        <v>73</v>
      </c>
      <c r="E1" s="31" t="s">
        <v>74</v>
      </c>
      <c r="F1" s="32" t="s">
        <v>87</v>
      </c>
      <c r="G1" s="31" t="s">
        <v>74</v>
      </c>
    </row>
    <row r="2" spans="1:7" ht="15" thickBot="1" x14ac:dyDescent="0.4">
      <c r="A2" s="36" t="s">
        <v>5</v>
      </c>
      <c r="B2" t="s">
        <v>80</v>
      </c>
      <c r="D2" s="38" t="s">
        <v>203</v>
      </c>
      <c r="E2" t="s">
        <v>75</v>
      </c>
      <c r="F2" s="37" t="s">
        <v>154</v>
      </c>
      <c r="G2" t="s">
        <v>77</v>
      </c>
    </row>
    <row r="3" spans="1:7" x14ac:dyDescent="0.35">
      <c r="D3" s="38" t="s">
        <v>204</v>
      </c>
      <c r="F3" s="38" t="s">
        <v>153</v>
      </c>
    </row>
    <row r="4" spans="1:7" x14ac:dyDescent="0.35">
      <c r="A4" s="32" t="s">
        <v>81</v>
      </c>
      <c r="D4" s="38" t="s">
        <v>205</v>
      </c>
      <c r="F4" s="38" t="s">
        <v>202</v>
      </c>
    </row>
    <row r="5" spans="1:7" x14ac:dyDescent="0.35">
      <c r="A5" s="142"/>
      <c r="D5" s="38" t="s">
        <v>155</v>
      </c>
      <c r="F5" s="38" t="s">
        <v>201</v>
      </c>
    </row>
    <row r="6" spans="1:7" x14ac:dyDescent="0.35">
      <c r="A6" t="s">
        <v>82</v>
      </c>
      <c r="D6" s="38" t="s">
        <v>156</v>
      </c>
      <c r="F6" s="38" t="s">
        <v>76</v>
      </c>
    </row>
    <row r="7" spans="1:7" x14ac:dyDescent="0.35">
      <c r="A7" t="s">
        <v>169</v>
      </c>
      <c r="D7" s="38" t="s">
        <v>209</v>
      </c>
      <c r="F7" s="38" t="s">
        <v>64</v>
      </c>
    </row>
    <row r="8" spans="1:7" x14ac:dyDescent="0.35">
      <c r="A8" t="s">
        <v>181</v>
      </c>
      <c r="C8" s="31" t="s">
        <v>85</v>
      </c>
      <c r="D8" s="38" t="s">
        <v>206</v>
      </c>
      <c r="F8" s="38"/>
    </row>
    <row r="9" spans="1:7" ht="15" thickBot="1" x14ac:dyDescent="0.4">
      <c r="A9" s="32" t="s">
        <v>123</v>
      </c>
      <c r="B9" s="32"/>
      <c r="C9" t="s">
        <v>86</v>
      </c>
      <c r="D9" s="38" t="s">
        <v>208</v>
      </c>
      <c r="F9" s="38"/>
    </row>
    <row r="10" spans="1:7" x14ac:dyDescent="0.35">
      <c r="A10" s="49" t="s">
        <v>105</v>
      </c>
      <c r="B10" s="48">
        <v>53732</v>
      </c>
      <c r="D10" s="38" t="s">
        <v>207</v>
      </c>
      <c r="F10" s="38"/>
    </row>
    <row r="11" spans="1:7" x14ac:dyDescent="0.35">
      <c r="A11" s="49" t="s">
        <v>84</v>
      </c>
      <c r="B11" s="50">
        <v>18581</v>
      </c>
      <c r="D11" s="38"/>
      <c r="F11" s="38"/>
    </row>
    <row r="12" spans="1:7" x14ac:dyDescent="0.35">
      <c r="A12" s="49" t="s">
        <v>106</v>
      </c>
      <c r="B12" s="50">
        <v>61836</v>
      </c>
      <c r="D12" s="38"/>
      <c r="F12" s="38"/>
    </row>
    <row r="13" spans="1:7" x14ac:dyDescent="0.35">
      <c r="A13" s="49" t="s">
        <v>107</v>
      </c>
      <c r="B13" s="50">
        <v>23371</v>
      </c>
      <c r="D13" s="38"/>
      <c r="F13" s="38"/>
    </row>
    <row r="14" spans="1:7" x14ac:dyDescent="0.35">
      <c r="A14" s="49" t="s">
        <v>108</v>
      </c>
      <c r="B14" s="50">
        <v>80473</v>
      </c>
      <c r="D14" s="38"/>
      <c r="F14" s="38"/>
    </row>
    <row r="15" spans="1:7" x14ac:dyDescent="0.35">
      <c r="A15" s="49" t="s">
        <v>109</v>
      </c>
      <c r="B15" s="50">
        <v>38498</v>
      </c>
      <c r="D15" s="38"/>
      <c r="F15" s="38"/>
    </row>
    <row r="16" spans="1:7" x14ac:dyDescent="0.35">
      <c r="A16" s="49" t="s">
        <v>110</v>
      </c>
      <c r="B16" s="50">
        <v>84481</v>
      </c>
      <c r="D16" s="38"/>
      <c r="F16" s="38"/>
    </row>
    <row r="17" spans="1:6" x14ac:dyDescent="0.35">
      <c r="A17" s="49" t="s">
        <v>83</v>
      </c>
      <c r="B17" s="50">
        <v>49831</v>
      </c>
      <c r="D17" s="38"/>
      <c r="F17" s="38"/>
    </row>
    <row r="18" spans="1:6" x14ac:dyDescent="0.35">
      <c r="A18" s="49" t="s">
        <v>111</v>
      </c>
      <c r="B18" s="50">
        <v>71281</v>
      </c>
      <c r="D18" s="38"/>
      <c r="F18" s="38"/>
    </row>
    <row r="19" spans="1:6" x14ac:dyDescent="0.35">
      <c r="A19" s="49" t="s">
        <v>112</v>
      </c>
      <c r="B19" s="50">
        <v>87718</v>
      </c>
      <c r="D19" s="38"/>
      <c r="F19" s="38"/>
    </row>
    <row r="20" spans="1:6" x14ac:dyDescent="0.35">
      <c r="A20" s="49" t="s">
        <v>113</v>
      </c>
      <c r="B20" s="50">
        <v>62650</v>
      </c>
      <c r="D20" s="38"/>
      <c r="F20" s="38"/>
    </row>
    <row r="21" spans="1:6" x14ac:dyDescent="0.35">
      <c r="A21" s="49" t="s">
        <v>151</v>
      </c>
      <c r="B21" s="50">
        <v>12345</v>
      </c>
      <c r="D21" s="38"/>
      <c r="F21" s="38"/>
    </row>
    <row r="22" spans="1:6" x14ac:dyDescent="0.35">
      <c r="A22" s="49"/>
      <c r="B22" s="50"/>
      <c r="D22" s="38"/>
      <c r="F22" s="38"/>
    </row>
    <row r="23" spans="1:6" x14ac:dyDescent="0.35">
      <c r="A23" s="49"/>
      <c r="B23" s="50"/>
      <c r="D23" s="38"/>
      <c r="F23" s="38"/>
    </row>
    <row r="24" spans="1:6" x14ac:dyDescent="0.35">
      <c r="A24" s="49"/>
      <c r="B24" s="50"/>
      <c r="D24" s="38"/>
      <c r="F24" s="38"/>
    </row>
    <row r="25" spans="1:6" x14ac:dyDescent="0.35">
      <c r="A25" s="49"/>
      <c r="B25" s="50"/>
      <c r="D25" s="38"/>
      <c r="F25" s="38"/>
    </row>
    <row r="26" spans="1:6" x14ac:dyDescent="0.35">
      <c r="A26" s="49"/>
      <c r="B26" s="50"/>
      <c r="D26" s="38"/>
      <c r="F26" s="38"/>
    </row>
    <row r="27" spans="1:6" x14ac:dyDescent="0.35">
      <c r="A27" s="49"/>
      <c r="B27" s="50"/>
      <c r="D27" s="38"/>
      <c r="F27" s="38"/>
    </row>
    <row r="28" spans="1:6" x14ac:dyDescent="0.35">
      <c r="A28" s="49"/>
      <c r="B28" s="50"/>
      <c r="D28" s="38"/>
      <c r="F28" s="38"/>
    </row>
    <row r="29" spans="1:6" ht="15" thickBot="1" x14ac:dyDescent="0.4">
      <c r="A29" s="51"/>
      <c r="B29" s="52"/>
      <c r="D29" s="38"/>
      <c r="F29" s="38"/>
    </row>
    <row r="30" spans="1:6" ht="15" thickBot="1" x14ac:dyDescent="0.4">
      <c r="D30" s="39"/>
      <c r="F30" s="38"/>
    </row>
    <row r="31" spans="1:6" ht="15" thickBot="1" x14ac:dyDescent="0.4">
      <c r="F31" s="39"/>
    </row>
  </sheetData>
  <sortState xmlns:xlrd2="http://schemas.microsoft.com/office/spreadsheetml/2017/richdata2" ref="A10:A13">
    <sortCondition ref="A10:A13"/>
  </sortState>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 0 General Information</vt:lpstr>
      <vt:lpstr>Tab 1 QIS Measures</vt:lpstr>
      <vt:lpstr>Tab 2 Paying for Value</vt:lpstr>
      <vt:lpstr>Tab 3 Primary Care</vt:lpstr>
      <vt:lpstr>Summary</vt:lpstr>
      <vt:lpstr>Population Counts</vt:lpstr>
      <vt:lpstr>RnE Data by Carrier</vt:lpstr>
      <vt:lpstr>Carrier Financials</vt:lpstr>
      <vt:lpstr>Reference Information (Locked)</vt:lpstr>
    </vt:vector>
  </TitlesOfParts>
  <Company>WA Health Benefit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Margaret</dc:creator>
  <cp:lastModifiedBy>Villas, Kristin</cp:lastModifiedBy>
  <dcterms:created xsi:type="dcterms:W3CDTF">2025-02-26T20:56:42Z</dcterms:created>
  <dcterms:modified xsi:type="dcterms:W3CDTF">2026-04-02T00:14:36Z</dcterms:modified>
</cp:coreProperties>
</file>